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C:\Users\APOYO ADMIN Y FINANC\OneDrive\Escritorio\TALENTO HUMANO 2023\MAPAS DE RIESGO Y PLAN ACCION 2023\"/>
    </mc:Choice>
  </mc:AlternateContent>
  <xr:revisionPtr revIDLastSave="0" documentId="13_ncr:1_{F22B355C-97A5-4984-A6D2-38DF99601065}" xr6:coauthVersionLast="47" xr6:coauthVersionMax="47" xr10:uidLastSave="{00000000-0000-0000-0000-000000000000}"/>
  <bookViews>
    <workbookView xWindow="-120" yWindow="-120" windowWidth="20730" windowHeight="11160" tabRatio="842" firstSheet="3" activeTab="10" xr2:uid="{00000000-000D-0000-FFFF-FFFF00000000}"/>
  </bookViews>
  <sheets>
    <sheet name="(1) Planeación" sheetId="13" r:id="rId1"/>
    <sheet name="(2) Juridica" sheetId="14" r:id="rId2"/>
    <sheet name="(3) Contratación" sheetId="15" r:id="rId3"/>
    <sheet name="(4) Talento Humano" sheetId="1" r:id="rId4"/>
    <sheet name="(5) Seguridad y Salud T" sheetId="6" r:id="rId5"/>
    <sheet name="(6) Sistemas" sheetId="5" r:id="rId6"/>
    <sheet name="(7) Archivo Central" sheetId="12" r:id="rId7"/>
    <sheet name="(8) Contabilidad" sheetId="7" r:id="rId8"/>
    <sheet name="(9) Presupuesto" sheetId="10" r:id="rId9"/>
    <sheet name="(12) Tesorería xx" sheetId="2" state="hidden" r:id="rId10"/>
    <sheet name="(10) Tesoreria" sheetId="23" r:id="rId11"/>
    <sheet name="(11) Almacén" sheetId="11" r:id="rId12"/>
    <sheet name="Evaluación de Controles" sheetId="16" state="hidden" r:id="rId13"/>
    <sheet name="Resumen" sheetId="17" state="hidden" r:id="rId14"/>
    <sheet name="Evolución" sheetId="18" state="hidden" r:id="rId15"/>
    <sheet name="Listas" sheetId="19" state="hidden" r:id="rId16"/>
    <sheet name="Impactos" sheetId="20" state="hidden" r:id="rId17"/>
    <sheet name="Idea Zonas" sheetId="21" state="hidden" r:id="rId18"/>
    <sheet name="formatos pre" sheetId="22" state="hidden" r:id="rId19"/>
    <sheet name="Hoja1" sheetId="4" state="hidden"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6" hidden="1">'(7) Archivo Central'!$P$10:$P$13</definedName>
    <definedName name="_xlnm._FilterDatabase" localSheetId="15" hidden="1">Listas!$AC$12:$AC$15</definedName>
    <definedName name="_xlnm.Print_Area" localSheetId="10">'(10) Tesoreria'!$A$1:$AB$22</definedName>
    <definedName name="_xlnm.Print_Area" localSheetId="1">'(2) Juridica'!$B$1:$AA$21</definedName>
    <definedName name="_xlnm.Print_Area" localSheetId="2">'(3) Contratación'!$A$1:$AC$21</definedName>
    <definedName name="_xlnm.Print_Area" localSheetId="12">'Evaluación de Controles'!$B$1:$Y$54</definedName>
    <definedName name="_xlnm.Print_Area" localSheetId="14">Evolución!$B$1:$Q$16</definedName>
    <definedName name="_xlnm.Print_Area" localSheetId="16">Impactos!$A$1:$G$12</definedName>
    <definedName name="_xlnm.Print_Area" localSheetId="13">Resumen!$A$2:$O$33</definedName>
    <definedName name="_xlnm.Criteria" localSheetId="15">Listas!$AC$12:$AC$15</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9">'(12) Tesorería xx'!$8:$9</definedName>
    <definedName name="_xlnm.Print_Titles" localSheetId="1">'(2) Juridica'!$7:$8</definedName>
    <definedName name="_xlnm.Print_Titles" localSheetId="3">'(4) Talento Humano'!$7:$8</definedName>
    <definedName name="_xlnm.Print_Titles" localSheetId="4">'(5) Seguridad y Salud T'!$8:$9</definedName>
    <definedName name="_xlnm.Print_Titles" localSheetId="5">'(6) Sistemas'!$8:$9</definedName>
    <definedName name="_xlnm.Print_Titles" localSheetId="6">'(7) Archivo Central'!$7:$8</definedName>
    <definedName name="_xlnm.Print_Titles" localSheetId="7">'(8) Contabilidad'!$8:$9</definedName>
    <definedName name="_xlnm.Print_Titles" localSheetId="8">'(9) Presupuesto'!$9:$10</definedName>
    <definedName name="_xlnm.Print_Titles" localSheetId="12">'Evaluación de Controles'!$1:$3</definedName>
    <definedName name="Z_31578BE1_199E_4DDD_BD28_180CDA7042A3_.wvu.Cols" localSheetId="0" hidden="1">'(1) Planeación'!#REF!,'(1) Planeación'!$E:$E,'(1) Planeación'!$J:$L,'(1) Planeación'!$P:$P,'(1) Planeación'!$R:$S,'(1) Planeación'!$U:$U</definedName>
    <definedName name="Z_31578BE1_199E_4DDD_BD28_180CDA7042A3_.wvu.Cols" localSheetId="1" hidden="1">'(2) Juridica'!#REF!,'(2) Juridica'!$E:$E,'(2) Juridica'!$J:$L,'(2) Juridica'!$P:$P,'(2) Juridica'!$R:$S,'(2) Juridica'!$U:$U</definedName>
    <definedName name="Z_31578BE1_199E_4DDD_BD28_180CDA7042A3_.wvu.Cols" localSheetId="2" hidden="1">'(3) Contratación'!#REF!,'(3) Contratación'!$E:$E,'(3) Contratación'!$J:$L,'(3) Contratación'!$P:$P,'(3) Contratación'!$R:$S,'(3) Contratación'!$U:$U</definedName>
    <definedName name="Z_31578BE1_199E_4DDD_BD28_180CDA7042A3_.wvu.Cols" localSheetId="3" hidden="1">'(4) Talento Humano'!#REF!,'(4) Talento Humano'!$E:$E,'(4) Talento Humano'!$J:$L,'(4) Talento Humano'!$P:$P,'(4) Talento Humano'!$R:$S,'(4) Talento Humano'!$U:$U</definedName>
    <definedName name="Z_31578BE1_199E_4DDD_BD28_180CDA7042A3_.wvu.Cols" localSheetId="4" hidden="1">'(5) Seguridad y Salud T'!#REF!,'(5) Seguridad y Salud T'!$E:$E,'(5) Seguridad y Salud T'!$J:$L,'(5) Seguridad y Salud T'!$P:$P,'(5) Seguridad y Salud T'!$R:$S,'(5) Seguridad y Salud T'!$U:$U</definedName>
    <definedName name="Z_31578BE1_199E_4DDD_BD28_180CDA7042A3_.wvu.Cols" localSheetId="13" hidden="1">Resumen!$Q:$AE,Resumen!$AH:$AX</definedName>
    <definedName name="Z_31578BE1_199E_4DDD_BD28_180CDA7042A3_.wvu.PrintArea" localSheetId="10" hidden="1">'(10) Tesoreria'!$A$1:$U$12</definedName>
    <definedName name="Z_31578BE1_199E_4DDD_BD28_180CDA7042A3_.wvu.PrintArea" localSheetId="11" hidden="1">'(11) Almacén'!$A$1:$U$12</definedName>
    <definedName name="Z_31578BE1_199E_4DDD_BD28_180CDA7042A3_.wvu.PrintArea" localSheetId="9" hidden="1">'(12) Tesorería xx'!$A$1:$U$13</definedName>
    <definedName name="Z_31578BE1_199E_4DDD_BD28_180CDA7042A3_.wvu.PrintArea" localSheetId="1" hidden="1">'(2) Juridica'!$B$1:$U$10</definedName>
    <definedName name="Z_31578BE1_199E_4DDD_BD28_180CDA7042A3_.wvu.PrintArea" localSheetId="2" hidden="1">'(3) Contratación'!$A$1:$U$10</definedName>
    <definedName name="Z_31578BE1_199E_4DDD_BD28_180CDA7042A3_.wvu.PrintArea" localSheetId="3" hidden="1">'(4) Talento Humano'!$A$2:$U$12</definedName>
    <definedName name="Z_31578BE1_199E_4DDD_BD28_180CDA7042A3_.wvu.PrintArea" localSheetId="4" hidden="1">'(5) Seguridad y Salud T'!$A$1:$U$12</definedName>
    <definedName name="Z_31578BE1_199E_4DDD_BD28_180CDA7042A3_.wvu.PrintArea" localSheetId="5" hidden="1">'(6) Sistemas'!$A$1:$U$13</definedName>
    <definedName name="Z_31578BE1_199E_4DDD_BD28_180CDA7042A3_.wvu.PrintArea" localSheetId="6" hidden="1">'(7) Archivo Central'!$A$1:$U$13</definedName>
    <definedName name="Z_31578BE1_199E_4DDD_BD28_180CDA7042A3_.wvu.PrintArea" localSheetId="7" hidden="1">'(8) Contabilidad'!$A$1:$V$13</definedName>
    <definedName name="Z_31578BE1_199E_4DDD_BD28_180CDA7042A3_.wvu.PrintArea" localSheetId="8" hidden="1">'(9) Presupuesto'!$A$4:$U$12</definedName>
    <definedName name="Z_31578BE1_199E_4DDD_BD28_180CDA7042A3_.wvu.PrintArea" localSheetId="12" hidden="1">'Evaluación de Controles'!$B$1:$Y$50</definedName>
    <definedName name="Z_31578BE1_199E_4DDD_BD28_180CDA7042A3_.wvu.PrintArea" localSheetId="14" hidden="1">Evolución!$K$1:$Q$10</definedName>
    <definedName name="Z_31578BE1_199E_4DDD_BD28_180CDA7042A3_.wvu.PrintArea" localSheetId="16" hidden="1">Impactos!$A$1:$G$12</definedName>
    <definedName name="Z_31578BE1_199E_4DDD_BD28_180CDA7042A3_.wvu.PrintArea" localSheetId="13" hidden="1">Resumen!$A$2:$O$31</definedName>
    <definedName name="Z_31578BE1_199E_4DDD_BD28_180CDA7042A3_.wvu.PrintTitles" localSheetId="9" hidden="1">'(12) Tesorería xx'!$8:$9</definedName>
    <definedName name="Z_31578BE1_199E_4DDD_BD28_180CDA7042A3_.wvu.PrintTitles" localSheetId="1" hidden="1">'(2) Juridica'!$7:$8</definedName>
    <definedName name="Z_31578BE1_199E_4DDD_BD28_180CDA7042A3_.wvu.PrintTitles" localSheetId="3" hidden="1">'(4) Talento Humano'!$7:$8</definedName>
    <definedName name="Z_31578BE1_199E_4DDD_BD28_180CDA7042A3_.wvu.PrintTitles" localSheetId="4" hidden="1">'(5) Seguridad y Salud T'!$8:$9</definedName>
    <definedName name="Z_31578BE1_199E_4DDD_BD28_180CDA7042A3_.wvu.PrintTitles" localSheetId="5" hidden="1">'(6) Sistemas'!$8:$9</definedName>
    <definedName name="Z_31578BE1_199E_4DDD_BD28_180CDA7042A3_.wvu.PrintTitles" localSheetId="6" hidden="1">'(7) Archivo Central'!$7:$8</definedName>
    <definedName name="Z_31578BE1_199E_4DDD_BD28_180CDA7042A3_.wvu.PrintTitles" localSheetId="7" hidden="1">'(8) Contabilidad'!$8:$9</definedName>
    <definedName name="Z_31578BE1_199E_4DDD_BD28_180CDA7042A3_.wvu.PrintTitles" localSheetId="8" hidden="1">'(9) Presupuesto'!$9:$10</definedName>
    <definedName name="Z_31578BE1_199E_4DDD_BD28_180CDA7042A3_.wvu.PrintTitles" localSheetId="12" hidden="1">'Evaluación de Controles'!$1:$3</definedName>
    <definedName name="Z_42BB51DB_DC3E_4DA5_9499_5574EB19780E_.wvu.Cols" localSheetId="0" hidden="1">'(1) Planeación'!#REF!,'(1) Planeación'!$E:$E,'(1) Planeación'!$J:$L,'(1) Planeación'!$P:$P,'(1) Planeación'!$R:$S,'(1) Planeación'!$U:$U</definedName>
    <definedName name="Z_42BB51DB_DC3E_4DA5_9499_5574EB19780E_.wvu.Cols" localSheetId="9" hidden="1">'(12) Tesorería xx'!#REF!,'(12) Tesorería xx'!$E:$E,'(12) Tesorería xx'!$J:$L,'(12) Tesorería xx'!$P:$P,'(12) Tesorería xx'!$R:$S,'(12) Tesorería xx'!$U:$W</definedName>
    <definedName name="Z_42BB51DB_DC3E_4DA5_9499_5574EB19780E_.wvu.Cols" localSheetId="1" hidden="1">'(2) Juridica'!#REF!,'(2) Juridica'!$E:$E,'(2) Juridica'!$J:$L,'(2) Juridica'!$P:$P,'(2) Juridica'!$R:$S,'(2) Juridica'!$U:$U</definedName>
    <definedName name="Z_42BB51DB_DC3E_4DA5_9499_5574EB19780E_.wvu.Cols" localSheetId="2" hidden="1">'(3) Contratación'!#REF!,'(3) Contratación'!$E:$E,'(3) Contratación'!$J:$L,'(3) Contratación'!$P:$P,'(3) Contratación'!$R:$S,'(3) Contratación'!$U:$U</definedName>
    <definedName name="Z_42BB51DB_DC3E_4DA5_9499_5574EB19780E_.wvu.Cols" localSheetId="3" hidden="1">'(4) Talento Humano'!#REF!,'(4) Talento Humano'!$E:$E,'(4) Talento Humano'!$J:$L,'(4) Talento Humano'!$P:$P,'(4) Talento Humano'!$R:$S,'(4) Talento Humano'!$U:$U</definedName>
    <definedName name="Z_42BB51DB_DC3E_4DA5_9499_5574EB19780E_.wvu.Cols" localSheetId="4" hidden="1">'(5) Seguridad y Salud T'!#REF!,'(5) Seguridad y Salud T'!$E:$E,'(5) Seguridad y Salud T'!$J:$L,'(5) Seguridad y Salud T'!$P:$P,'(5) Seguridad y Salud T'!$R:$S,'(5) Seguridad y Salud T'!$U:$U</definedName>
    <definedName name="Z_42BB51DB_DC3E_4DA5_9499_5574EB19780E_.wvu.Cols" localSheetId="5" hidden="1">'(6) Sistemas'!#REF!,'(6) Sistemas'!$E:$E,'(6) Sistemas'!$J:$L,'(6) Sistemas'!$P:$P,'(6) Sistemas'!$R:$S,'(6) Sistemas'!$U:$U</definedName>
    <definedName name="Z_42BB51DB_DC3E_4DA5_9499_5574EB19780E_.wvu.Cols" localSheetId="6" hidden="1">'(7) Archivo Central'!#REF!,'(7) Archivo Central'!$E:$E,'(7) Archivo Central'!$J:$L,'(7) Archivo Central'!$P:$P,'(7) Archivo Central'!$R:$S,'(7) Archivo Central'!$U:$U</definedName>
    <definedName name="Z_42BB51DB_DC3E_4DA5_9499_5574EB19780E_.wvu.Cols" localSheetId="7" hidden="1">'(8) Contabilidad'!$D:$D,'(8) Contabilidad'!$F:$F,'(8) Contabilidad'!$K:$M,'(8) Contabilidad'!$Q:$Q,'(8) Contabilidad'!$S:$T,'(8) Contabilidad'!$V:$V</definedName>
    <definedName name="Z_42BB51DB_DC3E_4DA5_9499_5574EB19780E_.wvu.Cols" localSheetId="8" hidden="1">'(9) Presupuesto'!#REF!,'(9) Presupuesto'!$E:$E,'(9) Presupuesto'!$J:$L,'(9) Presupuesto'!$P:$P,'(9) Presupuesto'!$R:$S,'(9) Presupuesto'!$U:$U</definedName>
    <definedName name="Z_42BB51DB_DC3E_4DA5_9499_5574EB19780E_.wvu.Cols" localSheetId="13" hidden="1">Resumen!$Q:$AE,Resumen!$AH:$AX</definedName>
    <definedName name="Z_42BB51DB_DC3E_4DA5_9499_5574EB19780E_.wvu.PrintArea" localSheetId="10" hidden="1">'(10) Tesoreria'!$A$1:$U$12</definedName>
    <definedName name="Z_42BB51DB_DC3E_4DA5_9499_5574EB19780E_.wvu.PrintArea" localSheetId="11" hidden="1">'(11) Almacén'!$A$1:$U$12</definedName>
    <definedName name="Z_42BB51DB_DC3E_4DA5_9499_5574EB19780E_.wvu.PrintArea" localSheetId="9" hidden="1">'(12) Tesorería xx'!$A$1:$U$13</definedName>
    <definedName name="Z_42BB51DB_DC3E_4DA5_9499_5574EB19780E_.wvu.PrintArea" localSheetId="1" hidden="1">'(2) Juridica'!$B$1:$U$10</definedName>
    <definedName name="Z_42BB51DB_DC3E_4DA5_9499_5574EB19780E_.wvu.PrintArea" localSheetId="2" hidden="1">'(3) Contratación'!$A$1:$U$10</definedName>
    <definedName name="Z_42BB51DB_DC3E_4DA5_9499_5574EB19780E_.wvu.PrintArea" localSheetId="3" hidden="1">'(4) Talento Humano'!$A$2:$U$12</definedName>
    <definedName name="Z_42BB51DB_DC3E_4DA5_9499_5574EB19780E_.wvu.PrintArea" localSheetId="4" hidden="1">'(5) Seguridad y Salud T'!$A$1:$U$12</definedName>
    <definedName name="Z_42BB51DB_DC3E_4DA5_9499_5574EB19780E_.wvu.PrintArea" localSheetId="5" hidden="1">'(6) Sistemas'!$A$1:$U$13</definedName>
    <definedName name="Z_42BB51DB_DC3E_4DA5_9499_5574EB19780E_.wvu.PrintArea" localSheetId="6" hidden="1">'(7) Archivo Central'!$A$1:$U$13</definedName>
    <definedName name="Z_42BB51DB_DC3E_4DA5_9499_5574EB19780E_.wvu.PrintArea" localSheetId="7" hidden="1">'(8) Contabilidad'!$A$1:$V$13</definedName>
    <definedName name="Z_42BB51DB_DC3E_4DA5_9499_5574EB19780E_.wvu.PrintArea" localSheetId="8" hidden="1">'(9) Presupuesto'!$A$4:$U$12</definedName>
    <definedName name="Z_42BB51DB_DC3E_4DA5_9499_5574EB19780E_.wvu.PrintArea" localSheetId="12" hidden="1">'Evaluación de Controles'!$B$1:$Y$50</definedName>
    <definedName name="Z_42BB51DB_DC3E_4DA5_9499_5574EB19780E_.wvu.PrintArea" localSheetId="14" hidden="1">Evolución!$K$1:$Q$10</definedName>
    <definedName name="Z_42BB51DB_DC3E_4DA5_9499_5574EB19780E_.wvu.PrintArea" localSheetId="16" hidden="1">Impactos!$A$1:$G$12</definedName>
    <definedName name="Z_42BB51DB_DC3E_4DA5_9499_5574EB19780E_.wvu.PrintArea" localSheetId="13" hidden="1">Resumen!$A$2:$O$31</definedName>
    <definedName name="Z_42BB51DB_DC3E_4DA5_9499_5574EB19780E_.wvu.PrintTitles" localSheetId="9" hidden="1">'(12) Tesorería xx'!$8:$9</definedName>
    <definedName name="Z_42BB51DB_DC3E_4DA5_9499_5574EB19780E_.wvu.PrintTitles" localSheetId="1" hidden="1">'(2) Juridica'!$7:$8</definedName>
    <definedName name="Z_42BB51DB_DC3E_4DA5_9499_5574EB19780E_.wvu.PrintTitles" localSheetId="3" hidden="1">'(4) Talento Humano'!$7:$8</definedName>
    <definedName name="Z_42BB51DB_DC3E_4DA5_9499_5574EB19780E_.wvu.PrintTitles" localSheetId="4" hidden="1">'(5) Seguridad y Salud T'!$8:$9</definedName>
    <definedName name="Z_42BB51DB_DC3E_4DA5_9499_5574EB19780E_.wvu.PrintTitles" localSheetId="5" hidden="1">'(6) Sistemas'!$8:$9</definedName>
    <definedName name="Z_42BB51DB_DC3E_4DA5_9499_5574EB19780E_.wvu.PrintTitles" localSheetId="6" hidden="1">'(7) Archivo Central'!$7:$8</definedName>
    <definedName name="Z_42BB51DB_DC3E_4DA5_9499_5574EB19780E_.wvu.PrintTitles" localSheetId="7" hidden="1">'(8) Contabilidad'!$8:$9</definedName>
    <definedName name="Z_42BB51DB_DC3E_4DA5_9499_5574EB19780E_.wvu.PrintTitles" localSheetId="8" hidden="1">'(9) Presupuesto'!$9:$10</definedName>
    <definedName name="Z_42BB51DB_DC3E_4DA5_9499_5574EB19780E_.wvu.PrintTitles" localSheetId="12" hidden="1">'Evaluación de Controles'!$1:$3</definedName>
    <definedName name="Z_4890415D_ABA4_4363_9A7D_9DAD39F08A9F_.wvu.Cols" localSheetId="0" hidden="1">'(1) Planeación'!#REF!,'(1) Planeación'!$E:$E,'(1) Planeación'!$J:$L,'(1) Planeación'!$P:$P,'(1) Planeación'!$R:$S,'(1) Planeación'!$U:$U</definedName>
    <definedName name="Z_4890415D_ABA4_4363_9A7D_9DAD39F08A9F_.wvu.Cols" localSheetId="13" hidden="1">Resumen!$Q:$AE,Resumen!$AH:$AX</definedName>
    <definedName name="Z_4890415D_ABA4_4363_9A7D_9DAD39F08A9F_.wvu.PrintArea" localSheetId="10" hidden="1">'(10) Tesoreria'!$A$1:$U$12</definedName>
    <definedName name="Z_4890415D_ABA4_4363_9A7D_9DAD39F08A9F_.wvu.PrintArea" localSheetId="11" hidden="1">'(11) Almacén'!$A$1:$U$12</definedName>
    <definedName name="Z_4890415D_ABA4_4363_9A7D_9DAD39F08A9F_.wvu.PrintArea" localSheetId="9" hidden="1">'(12) Tesorería xx'!$A$1:$U$13</definedName>
    <definedName name="Z_4890415D_ABA4_4363_9A7D_9DAD39F08A9F_.wvu.PrintArea" localSheetId="1" hidden="1">'(2) Juridica'!$B$1:$U$10</definedName>
    <definedName name="Z_4890415D_ABA4_4363_9A7D_9DAD39F08A9F_.wvu.PrintArea" localSheetId="2" hidden="1">'(3) Contratación'!$A$1:$U$10</definedName>
    <definedName name="Z_4890415D_ABA4_4363_9A7D_9DAD39F08A9F_.wvu.PrintArea" localSheetId="3" hidden="1">'(4) Talento Humano'!$A$2:$U$12</definedName>
    <definedName name="Z_4890415D_ABA4_4363_9A7D_9DAD39F08A9F_.wvu.PrintArea" localSheetId="4" hidden="1">'(5) Seguridad y Salud T'!$A$1:$U$12</definedName>
    <definedName name="Z_4890415D_ABA4_4363_9A7D_9DAD39F08A9F_.wvu.PrintArea" localSheetId="5" hidden="1">'(6) Sistemas'!$A$1:$U$13</definedName>
    <definedName name="Z_4890415D_ABA4_4363_9A7D_9DAD39F08A9F_.wvu.PrintArea" localSheetId="6" hidden="1">'(7) Archivo Central'!$A$1:$U$13</definedName>
    <definedName name="Z_4890415D_ABA4_4363_9A7D_9DAD39F08A9F_.wvu.PrintArea" localSheetId="7" hidden="1">'(8) Contabilidad'!$A$1:$V$13</definedName>
    <definedName name="Z_4890415D_ABA4_4363_9A7D_9DAD39F08A9F_.wvu.PrintArea" localSheetId="8" hidden="1">'(9) Presupuesto'!$A$4:$U$12</definedName>
    <definedName name="Z_4890415D_ABA4_4363_9A7D_9DAD39F08A9F_.wvu.PrintArea" localSheetId="12" hidden="1">'Evaluación de Controles'!$B$1:$Y$50</definedName>
    <definedName name="Z_4890415D_ABA4_4363_9A7D_9DAD39F08A9F_.wvu.PrintArea" localSheetId="14" hidden="1">Evolución!$K$1:$Q$10</definedName>
    <definedName name="Z_4890415D_ABA4_4363_9A7D_9DAD39F08A9F_.wvu.PrintArea" localSheetId="16" hidden="1">Impactos!$A$1:$G$12</definedName>
    <definedName name="Z_4890415D_ABA4_4363_9A7D_9DAD39F08A9F_.wvu.PrintArea" localSheetId="13" hidden="1">Resumen!$A$2:$O$31</definedName>
    <definedName name="Z_4890415D_ABA4_4363_9A7D_9DAD39F08A9F_.wvu.PrintTitles" localSheetId="9" hidden="1">'(12) Tesorería xx'!$8:$9</definedName>
    <definedName name="Z_4890415D_ABA4_4363_9A7D_9DAD39F08A9F_.wvu.PrintTitles" localSheetId="1" hidden="1">'(2) Juridica'!$7:$8</definedName>
    <definedName name="Z_4890415D_ABA4_4363_9A7D_9DAD39F08A9F_.wvu.PrintTitles" localSheetId="3" hidden="1">'(4) Talento Humano'!$7:$8</definedName>
    <definedName name="Z_4890415D_ABA4_4363_9A7D_9DAD39F08A9F_.wvu.PrintTitles" localSheetId="4" hidden="1">'(5) Seguridad y Salud T'!$8:$9</definedName>
    <definedName name="Z_4890415D_ABA4_4363_9A7D_9DAD39F08A9F_.wvu.PrintTitles" localSheetId="5" hidden="1">'(6) Sistemas'!$8:$9</definedName>
    <definedName name="Z_4890415D_ABA4_4363_9A7D_9DAD39F08A9F_.wvu.PrintTitles" localSheetId="6" hidden="1">'(7) Archivo Central'!$7:$8</definedName>
    <definedName name="Z_4890415D_ABA4_4363_9A7D_9DAD39F08A9F_.wvu.PrintTitles" localSheetId="7" hidden="1">'(8) Contabilidad'!$8:$9</definedName>
    <definedName name="Z_4890415D_ABA4_4363_9A7D_9DAD39F08A9F_.wvu.PrintTitles" localSheetId="8" hidden="1">'(9) Presupuesto'!$9:$10</definedName>
    <definedName name="Z_4890415D_ABA4_4363_9A7D_9DAD39F08A9F_.wvu.PrintTitles" localSheetId="12" hidden="1">'Evaluación de Controles'!$1:$3</definedName>
    <definedName name="Z_915A0EBC_A358_405B_93F7_90752DA34B9F_.wvu.Cols" localSheetId="0" hidden="1">'(1) Planeación'!#REF!,'(1) Planeación'!$E:$E,'(1) Planeación'!$J:$L,'(1) Planeación'!$P:$P,'(1) Planeación'!$R:$S,'(1) Planeación'!$U:$U</definedName>
    <definedName name="Z_915A0EBC_A358_405B_93F7_90752DA34B9F_.wvu.Cols" localSheetId="1" hidden="1">'(2) Juridica'!#REF!,'(2) Juridica'!$E:$E,'(2) Juridica'!$J:$L,'(2) Juridica'!$P:$P,'(2) Juridica'!$R:$S,'(2) Juridica'!$U:$U</definedName>
    <definedName name="Z_915A0EBC_A358_405B_93F7_90752DA34B9F_.wvu.Cols" localSheetId="2" hidden="1">'(3) Contratación'!#REF!,'(3) Contratación'!$E:$E,'(3) Contratación'!$J:$L,'(3) Contratación'!$P:$P,'(3) Contratación'!$R:$S,'(3) Contratación'!$U:$U</definedName>
    <definedName name="Z_915A0EBC_A358_405B_93F7_90752DA34B9F_.wvu.Cols" localSheetId="3" hidden="1">'(4) Talento Humano'!#REF!,'(4) Talento Humano'!$E:$E,'(4) Talento Humano'!$J:$L,'(4) Talento Humano'!$P:$P,'(4) Talento Humano'!$R:$S,'(4) Talento Humano'!$U:$U</definedName>
    <definedName name="Z_915A0EBC_A358_405B_93F7_90752DA34B9F_.wvu.Cols" localSheetId="13" hidden="1">Resumen!$Q:$AE,Resumen!$AH:$AX</definedName>
    <definedName name="Z_915A0EBC_A358_405B_93F7_90752DA34B9F_.wvu.PrintArea" localSheetId="10" hidden="1">'(10) Tesoreria'!$A$1:$U$12</definedName>
    <definedName name="Z_915A0EBC_A358_405B_93F7_90752DA34B9F_.wvu.PrintArea" localSheetId="11" hidden="1">'(11) Almacén'!$A$1:$U$12</definedName>
    <definedName name="Z_915A0EBC_A358_405B_93F7_90752DA34B9F_.wvu.PrintArea" localSheetId="9" hidden="1">'(12) Tesorería xx'!$A$1:$U$13</definedName>
    <definedName name="Z_915A0EBC_A358_405B_93F7_90752DA34B9F_.wvu.PrintArea" localSheetId="1" hidden="1">'(2) Juridica'!$B$1:$U$10</definedName>
    <definedName name="Z_915A0EBC_A358_405B_93F7_90752DA34B9F_.wvu.PrintArea" localSheetId="2" hidden="1">'(3) Contratación'!$A$1:$U$10</definedName>
    <definedName name="Z_915A0EBC_A358_405B_93F7_90752DA34B9F_.wvu.PrintArea" localSheetId="3" hidden="1">'(4) Talento Humano'!$A$2:$U$12</definedName>
    <definedName name="Z_915A0EBC_A358_405B_93F7_90752DA34B9F_.wvu.PrintArea" localSheetId="4" hidden="1">'(5) Seguridad y Salud T'!$A$1:$U$12</definedName>
    <definedName name="Z_915A0EBC_A358_405B_93F7_90752DA34B9F_.wvu.PrintArea" localSheetId="5" hidden="1">'(6) Sistemas'!$A$1:$U$13</definedName>
    <definedName name="Z_915A0EBC_A358_405B_93F7_90752DA34B9F_.wvu.PrintArea" localSheetId="6" hidden="1">'(7) Archivo Central'!$A$1:$U$13</definedName>
    <definedName name="Z_915A0EBC_A358_405B_93F7_90752DA34B9F_.wvu.PrintArea" localSheetId="7" hidden="1">'(8) Contabilidad'!$A$1:$V$13</definedName>
    <definedName name="Z_915A0EBC_A358_405B_93F7_90752DA34B9F_.wvu.PrintArea" localSheetId="8" hidden="1">'(9) Presupuesto'!$A$4:$U$12</definedName>
    <definedName name="Z_915A0EBC_A358_405B_93F7_90752DA34B9F_.wvu.PrintArea" localSheetId="12" hidden="1">'Evaluación de Controles'!$B$1:$Y$50</definedName>
    <definedName name="Z_915A0EBC_A358_405B_93F7_90752DA34B9F_.wvu.PrintArea" localSheetId="14" hidden="1">Evolución!$K$1:$Q$10</definedName>
    <definedName name="Z_915A0EBC_A358_405B_93F7_90752DA34B9F_.wvu.PrintArea" localSheetId="16" hidden="1">Impactos!$A$1:$G$12</definedName>
    <definedName name="Z_915A0EBC_A358_405B_93F7_90752DA34B9F_.wvu.PrintArea" localSheetId="13" hidden="1">Resumen!$A$2:$O$31</definedName>
    <definedName name="Z_915A0EBC_A358_405B_93F7_90752DA34B9F_.wvu.PrintTitles" localSheetId="9" hidden="1">'(12) Tesorería xx'!$8:$9</definedName>
    <definedName name="Z_915A0EBC_A358_405B_93F7_90752DA34B9F_.wvu.PrintTitles" localSheetId="1" hidden="1">'(2) Juridica'!$7:$8</definedName>
    <definedName name="Z_915A0EBC_A358_405B_93F7_90752DA34B9F_.wvu.PrintTitles" localSheetId="3" hidden="1">'(4) Talento Humano'!$7:$8</definedName>
    <definedName name="Z_915A0EBC_A358_405B_93F7_90752DA34B9F_.wvu.PrintTitles" localSheetId="4" hidden="1">'(5) Seguridad y Salud T'!$8:$9</definedName>
    <definedName name="Z_915A0EBC_A358_405B_93F7_90752DA34B9F_.wvu.PrintTitles" localSheetId="5" hidden="1">'(6) Sistemas'!$8:$9</definedName>
    <definedName name="Z_915A0EBC_A358_405B_93F7_90752DA34B9F_.wvu.PrintTitles" localSheetId="6" hidden="1">'(7) Archivo Central'!$7:$8</definedName>
    <definedName name="Z_915A0EBC_A358_405B_93F7_90752DA34B9F_.wvu.PrintTitles" localSheetId="7" hidden="1">'(8) Contabilidad'!$8:$9</definedName>
    <definedName name="Z_915A0EBC_A358_405B_93F7_90752DA34B9F_.wvu.PrintTitles" localSheetId="8" hidden="1">'(9) Presupuesto'!$9:$10</definedName>
    <definedName name="Z_915A0EBC_A358_405B_93F7_90752DA34B9F_.wvu.PrintTitles" localSheetId="12" hidden="1">'Evaluación de Controles'!$1:$3</definedName>
    <definedName name="Z_97D65C1E_976A_4956_97FC_0E8188ABCFAA_.wvu.Cols" localSheetId="0" hidden="1">'(1) Planeación'!#REF!,'(1) Planeación'!$E:$E,'(1) Planeación'!$J:$L,'(1) Planeación'!$P:$P,'(1) Planeación'!$R:$S,'(1) Planeación'!$U:$U</definedName>
    <definedName name="Z_97D65C1E_976A_4956_97FC_0E8188ABCFAA_.wvu.Cols" localSheetId="10" hidden="1">'(10) Tesoreria'!$D:$D,'(10) Tesoreria'!$E:$E,'(10) Tesoreria'!$J:$L,'(10) Tesoreria'!$P:$P,'(10) Tesoreria'!$R:$S,'(10) Tesoreria'!$U:$U</definedName>
    <definedName name="Z_97D65C1E_976A_4956_97FC_0E8188ABCFAA_.wvu.Cols" localSheetId="11" hidden="1">'(11) Almacén'!#REF!,'(11) Almacén'!$E:$E,'(11) Almacén'!$J:$L,'(11) Almacén'!$P:$P,'(11) Almacén'!$R:$S,'(11) Almacén'!$U:$U</definedName>
    <definedName name="Z_97D65C1E_976A_4956_97FC_0E8188ABCFAA_.wvu.Cols" localSheetId="9" hidden="1">'(12) Tesorería xx'!#REF!,'(12) Tesorería xx'!$E:$E,'(12) Tesorería xx'!$J:$L,'(12) Tesorería xx'!$P:$P,'(12) Tesorería xx'!$R:$S,'(12) Tesorería xx'!$U:$W</definedName>
    <definedName name="Z_97D65C1E_976A_4956_97FC_0E8188ABCFAA_.wvu.Cols" localSheetId="1" hidden="1">'(2) Juridica'!#REF!,'(2) Juridica'!$E:$E,'(2) Juridica'!$J:$L,'(2) Juridica'!$P:$P,'(2) Juridica'!$R:$S,'(2) Juridica'!$U:$U</definedName>
    <definedName name="Z_97D65C1E_976A_4956_97FC_0E8188ABCFAA_.wvu.Cols" localSheetId="2" hidden="1">'(3) Contratación'!#REF!,'(3) Contratación'!$E:$E,'(3) Contratación'!$J:$L,'(3) Contratación'!$P:$P,'(3) Contratación'!$R:$S,'(3) Contratación'!$U:$U</definedName>
    <definedName name="Z_97D65C1E_976A_4956_97FC_0E8188ABCFAA_.wvu.Cols" localSheetId="3" hidden="1">'(4) Talento Humano'!#REF!,'(4) Talento Humano'!$E:$E,'(4) Talento Humano'!$J:$L,'(4) Talento Humano'!$P:$P,'(4) Talento Humano'!$R:$S,'(4) Talento Humano'!$U:$U</definedName>
    <definedName name="Z_97D65C1E_976A_4956_97FC_0E8188ABCFAA_.wvu.Cols" localSheetId="4" hidden="1">'(5) Seguridad y Salud T'!#REF!,'(5) Seguridad y Salud T'!$E:$E,'(5) Seguridad y Salud T'!$J:$L,'(5) Seguridad y Salud T'!$P:$P,'(5) Seguridad y Salud T'!$R:$S,'(5) Seguridad y Salud T'!$U:$U</definedName>
    <definedName name="Z_97D65C1E_976A_4956_97FC_0E8188ABCFAA_.wvu.Cols" localSheetId="5" hidden="1">'(6) Sistemas'!#REF!,'(6) Sistemas'!$E:$E,'(6) Sistemas'!$J:$L,'(6) Sistemas'!$P:$P,'(6) Sistemas'!$R:$S,'(6) Sistemas'!$U:$U</definedName>
    <definedName name="Z_97D65C1E_976A_4956_97FC_0E8188ABCFAA_.wvu.Cols" localSheetId="6" hidden="1">'(7) Archivo Central'!#REF!,'(7) Archivo Central'!$E:$E,'(7) Archivo Central'!$J:$L,'(7) Archivo Central'!$P:$P,'(7) Archivo Central'!$R:$S,'(7) Archivo Central'!$U:$U</definedName>
    <definedName name="Z_97D65C1E_976A_4956_97FC_0E8188ABCFAA_.wvu.Cols" localSheetId="7" hidden="1">'(8) Contabilidad'!$D:$D,'(8) Contabilidad'!$F:$F,'(8) Contabilidad'!$K:$M,'(8) Contabilidad'!$Q:$Q,'(8) Contabilidad'!$S:$T,'(8) Contabilidad'!$V:$V</definedName>
    <definedName name="Z_97D65C1E_976A_4956_97FC_0E8188ABCFAA_.wvu.Cols" localSheetId="8" hidden="1">'(9) Presupuesto'!#REF!,'(9) Presupuesto'!$E:$E,'(9) Presupuesto'!$J:$L,'(9) Presupuesto'!$P:$P,'(9) Presupuesto'!$R:$S,'(9) Presupuesto'!$U:$U</definedName>
    <definedName name="Z_97D65C1E_976A_4956_97FC_0E8188ABCFAA_.wvu.Cols" localSheetId="13" hidden="1">Resumen!$Q:$AE,Resumen!$AH:$AX</definedName>
    <definedName name="Z_97D65C1E_976A_4956_97FC_0E8188ABCFAA_.wvu.PrintArea" localSheetId="10" hidden="1">'(10) Tesoreria'!$A$1:$U$12</definedName>
    <definedName name="Z_97D65C1E_976A_4956_97FC_0E8188ABCFAA_.wvu.PrintArea" localSheetId="11" hidden="1">'(11) Almacén'!$A$1:$U$12</definedName>
    <definedName name="Z_97D65C1E_976A_4956_97FC_0E8188ABCFAA_.wvu.PrintArea" localSheetId="9" hidden="1">'(12) Tesorería xx'!$A$1:$U$13</definedName>
    <definedName name="Z_97D65C1E_976A_4956_97FC_0E8188ABCFAA_.wvu.PrintArea" localSheetId="1" hidden="1">'(2) Juridica'!$B$1:$U$10</definedName>
    <definedName name="Z_97D65C1E_976A_4956_97FC_0E8188ABCFAA_.wvu.PrintArea" localSheetId="2" hidden="1">'(3) Contratación'!$A$1:$U$10</definedName>
    <definedName name="Z_97D65C1E_976A_4956_97FC_0E8188ABCFAA_.wvu.PrintArea" localSheetId="3" hidden="1">'(4) Talento Humano'!$A$2:$U$12</definedName>
    <definedName name="Z_97D65C1E_976A_4956_97FC_0E8188ABCFAA_.wvu.PrintArea" localSheetId="4" hidden="1">'(5) Seguridad y Salud T'!$A$1:$U$12</definedName>
    <definedName name="Z_97D65C1E_976A_4956_97FC_0E8188ABCFAA_.wvu.PrintArea" localSheetId="5" hidden="1">'(6) Sistemas'!$A$1:$U$13</definedName>
    <definedName name="Z_97D65C1E_976A_4956_97FC_0E8188ABCFAA_.wvu.PrintArea" localSheetId="6" hidden="1">'(7) Archivo Central'!$A$1:$U$13</definedName>
    <definedName name="Z_97D65C1E_976A_4956_97FC_0E8188ABCFAA_.wvu.PrintArea" localSheetId="7" hidden="1">'(8) Contabilidad'!$A$1:$V$13</definedName>
    <definedName name="Z_97D65C1E_976A_4956_97FC_0E8188ABCFAA_.wvu.PrintArea" localSheetId="8" hidden="1">'(9) Presupuesto'!$A$4:$U$12</definedName>
    <definedName name="Z_97D65C1E_976A_4956_97FC_0E8188ABCFAA_.wvu.PrintArea" localSheetId="12" hidden="1">'Evaluación de Controles'!$B$1:$Y$50</definedName>
    <definedName name="Z_97D65C1E_976A_4956_97FC_0E8188ABCFAA_.wvu.PrintArea" localSheetId="14" hidden="1">Evolución!$K$1:$Q$10</definedName>
    <definedName name="Z_97D65C1E_976A_4956_97FC_0E8188ABCFAA_.wvu.PrintArea" localSheetId="16" hidden="1">Impactos!$A$1:$G$12</definedName>
    <definedName name="Z_97D65C1E_976A_4956_97FC_0E8188ABCFAA_.wvu.PrintArea" localSheetId="13" hidden="1">Resumen!$A$2:$O$31</definedName>
    <definedName name="Z_97D65C1E_976A_4956_97FC_0E8188ABCFAA_.wvu.PrintTitles" localSheetId="9" hidden="1">'(12) Tesorería xx'!$8:$9</definedName>
    <definedName name="Z_97D65C1E_976A_4956_97FC_0E8188ABCFAA_.wvu.PrintTitles" localSheetId="1" hidden="1">'(2) Juridica'!$7:$8</definedName>
    <definedName name="Z_97D65C1E_976A_4956_97FC_0E8188ABCFAA_.wvu.PrintTitles" localSheetId="3" hidden="1">'(4) Talento Humano'!$7:$8</definedName>
    <definedName name="Z_97D65C1E_976A_4956_97FC_0E8188ABCFAA_.wvu.PrintTitles" localSheetId="4" hidden="1">'(5) Seguridad y Salud T'!$8:$9</definedName>
    <definedName name="Z_97D65C1E_976A_4956_97FC_0E8188ABCFAA_.wvu.PrintTitles" localSheetId="5" hidden="1">'(6) Sistemas'!$8:$9</definedName>
    <definedName name="Z_97D65C1E_976A_4956_97FC_0E8188ABCFAA_.wvu.PrintTitles" localSheetId="6" hidden="1">'(7) Archivo Central'!$7:$8</definedName>
    <definedName name="Z_97D65C1E_976A_4956_97FC_0E8188ABCFAA_.wvu.PrintTitles" localSheetId="7" hidden="1">'(8) Contabilidad'!$8:$9</definedName>
    <definedName name="Z_97D65C1E_976A_4956_97FC_0E8188ABCFAA_.wvu.PrintTitles" localSheetId="8" hidden="1">'(9) Presupuesto'!$9:$10</definedName>
    <definedName name="Z_97D65C1E_976A_4956_97FC_0E8188ABCFAA_.wvu.PrintTitles" localSheetId="12" hidden="1">'Evaluación de Controles'!$1:$3</definedName>
    <definedName name="Z_ADD38025_F4B2_44E2_9D06_07A9BF0F3A51_.wvu.Cols" localSheetId="0" hidden="1">'(1) Planeación'!#REF!,'(1) Planeación'!$E:$E,'(1) Planeación'!$J:$L,'(1) Planeación'!$P:$P,'(1) Planeación'!$R:$S,'(1) Planeación'!$U:$U</definedName>
    <definedName name="Z_ADD38025_F4B2_44E2_9D06_07A9BF0F3A51_.wvu.Cols" localSheetId="10" hidden="1">'(10) Tesoreria'!$D:$D,'(10) Tesoreria'!$E:$E,'(10) Tesoreria'!$J:$L,'(10) Tesoreria'!$P:$P,'(10) Tesoreria'!$R:$S,'(10) Tesoreria'!$U:$U</definedName>
    <definedName name="Z_ADD38025_F4B2_44E2_9D06_07A9BF0F3A51_.wvu.Cols" localSheetId="11" hidden="1">'(11) Almacén'!#REF!,'(11) Almacén'!$E:$E,'(11) Almacén'!$J:$L,'(11) Almacén'!$P:$P,'(11) Almacén'!$R:$S,'(11) Almacén'!$U:$U</definedName>
    <definedName name="Z_ADD38025_F4B2_44E2_9D06_07A9BF0F3A51_.wvu.Cols" localSheetId="9" hidden="1">'(12) Tesorería xx'!#REF!,'(12) Tesorería xx'!$E:$E,'(12) Tesorería xx'!$J:$L,'(12) Tesorería xx'!$P:$P,'(12) Tesorería xx'!$R:$S,'(12) Tesorería xx'!$U:$W</definedName>
    <definedName name="Z_ADD38025_F4B2_44E2_9D06_07A9BF0F3A51_.wvu.Cols" localSheetId="1" hidden="1">'(2) Juridica'!#REF!,'(2) Juridica'!$E:$E,'(2) Juridica'!$J:$L,'(2) Juridica'!$P:$P,'(2) Juridica'!$R:$S,'(2) Juridica'!$U:$U</definedName>
    <definedName name="Z_ADD38025_F4B2_44E2_9D06_07A9BF0F3A51_.wvu.Cols" localSheetId="2" hidden="1">'(3) Contratación'!#REF!,'(3) Contratación'!$E:$E,'(3) Contratación'!$J:$L,'(3) Contratación'!$P:$P,'(3) Contratación'!$R:$S,'(3) Contratación'!$U:$U</definedName>
    <definedName name="Z_ADD38025_F4B2_44E2_9D06_07A9BF0F3A51_.wvu.Cols" localSheetId="3" hidden="1">'(4) Talento Humano'!#REF!,'(4) Talento Humano'!$E:$E,'(4) Talento Humano'!$J:$L,'(4) Talento Humano'!$P:$P,'(4) Talento Humano'!$R:$S,'(4) Talento Humano'!$U:$U</definedName>
    <definedName name="Z_ADD38025_F4B2_44E2_9D06_07A9BF0F3A51_.wvu.Cols" localSheetId="4" hidden="1">'(5) Seguridad y Salud T'!#REF!,'(5) Seguridad y Salud T'!$E:$E,'(5) Seguridad y Salud T'!$J:$L,'(5) Seguridad y Salud T'!$P:$P,'(5) Seguridad y Salud T'!$R:$S,'(5) Seguridad y Salud T'!$U:$U</definedName>
    <definedName name="Z_ADD38025_F4B2_44E2_9D06_07A9BF0F3A51_.wvu.Cols" localSheetId="5" hidden="1">'(6) Sistemas'!#REF!,'(6) Sistemas'!$E:$E,'(6) Sistemas'!$J:$L,'(6) Sistemas'!$P:$P,'(6) Sistemas'!$R:$S,'(6) Sistemas'!$U:$U</definedName>
    <definedName name="Z_ADD38025_F4B2_44E2_9D06_07A9BF0F3A51_.wvu.Cols" localSheetId="6" hidden="1">'(7) Archivo Central'!#REF!,'(7) Archivo Central'!$E:$E,'(7) Archivo Central'!$J:$L,'(7) Archivo Central'!$P:$P,'(7) Archivo Central'!$R:$S,'(7) Archivo Central'!$U:$U</definedName>
    <definedName name="Z_ADD38025_F4B2_44E2_9D06_07A9BF0F3A51_.wvu.Cols" localSheetId="7" hidden="1">'(8) Contabilidad'!$D:$D,'(8) Contabilidad'!$F:$F,'(8) Contabilidad'!$K:$M,'(8) Contabilidad'!$Q:$Q,'(8) Contabilidad'!$S:$T,'(8) Contabilidad'!$V:$V</definedName>
    <definedName name="Z_ADD38025_F4B2_44E2_9D06_07A9BF0F3A51_.wvu.Cols" localSheetId="8" hidden="1">'(9) Presupuesto'!#REF!,'(9) Presupuesto'!$E:$E,'(9) Presupuesto'!$J:$L,'(9) Presupuesto'!$P:$P,'(9) Presupuesto'!$R:$S,'(9) Presupuesto'!$U:$U</definedName>
    <definedName name="Z_ADD38025_F4B2_44E2_9D06_07A9BF0F3A51_.wvu.Cols" localSheetId="13" hidden="1">Resumen!$Q:$AE,Resumen!$AH:$AX</definedName>
    <definedName name="Z_ADD38025_F4B2_44E2_9D06_07A9BF0F3A51_.wvu.PrintArea" localSheetId="10" hidden="1">'(10) Tesoreria'!$A$1:$U$12</definedName>
    <definedName name="Z_ADD38025_F4B2_44E2_9D06_07A9BF0F3A51_.wvu.PrintArea" localSheetId="11" hidden="1">'(11) Almacén'!$A$1:$U$12</definedName>
    <definedName name="Z_ADD38025_F4B2_44E2_9D06_07A9BF0F3A51_.wvu.PrintArea" localSheetId="9" hidden="1">'(12) Tesorería xx'!$A$1:$U$13</definedName>
    <definedName name="Z_ADD38025_F4B2_44E2_9D06_07A9BF0F3A51_.wvu.PrintArea" localSheetId="1" hidden="1">'(2) Juridica'!$B$1:$U$10</definedName>
    <definedName name="Z_ADD38025_F4B2_44E2_9D06_07A9BF0F3A51_.wvu.PrintArea" localSheetId="2" hidden="1">'(3) Contratación'!$A$1:$U$10</definedName>
    <definedName name="Z_ADD38025_F4B2_44E2_9D06_07A9BF0F3A51_.wvu.PrintArea" localSheetId="3" hidden="1">'(4) Talento Humano'!$A$2:$U$12</definedName>
    <definedName name="Z_ADD38025_F4B2_44E2_9D06_07A9BF0F3A51_.wvu.PrintArea" localSheetId="4" hidden="1">'(5) Seguridad y Salud T'!$A$1:$U$12</definedName>
    <definedName name="Z_ADD38025_F4B2_44E2_9D06_07A9BF0F3A51_.wvu.PrintArea" localSheetId="5" hidden="1">'(6) Sistemas'!$A$1:$U$13</definedName>
    <definedName name="Z_ADD38025_F4B2_44E2_9D06_07A9BF0F3A51_.wvu.PrintArea" localSheetId="6" hidden="1">'(7) Archivo Central'!$A$1:$U$13</definedName>
    <definedName name="Z_ADD38025_F4B2_44E2_9D06_07A9BF0F3A51_.wvu.PrintArea" localSheetId="7" hidden="1">'(8) Contabilidad'!$A$1:$V$13</definedName>
    <definedName name="Z_ADD38025_F4B2_44E2_9D06_07A9BF0F3A51_.wvu.PrintArea" localSheetId="8" hidden="1">'(9) Presupuesto'!$A$4:$U$12</definedName>
    <definedName name="Z_ADD38025_F4B2_44E2_9D06_07A9BF0F3A51_.wvu.PrintArea" localSheetId="12" hidden="1">'Evaluación de Controles'!$B$1:$Y$50</definedName>
    <definedName name="Z_ADD38025_F4B2_44E2_9D06_07A9BF0F3A51_.wvu.PrintArea" localSheetId="14" hidden="1">Evolución!$K$1:$Q$10</definedName>
    <definedName name="Z_ADD38025_F4B2_44E2_9D06_07A9BF0F3A51_.wvu.PrintArea" localSheetId="16" hidden="1">Impactos!$A$1:$G$12</definedName>
    <definedName name="Z_ADD38025_F4B2_44E2_9D06_07A9BF0F3A51_.wvu.PrintArea" localSheetId="13" hidden="1">Resumen!$A$2:$O$31</definedName>
    <definedName name="Z_ADD38025_F4B2_44E2_9D06_07A9BF0F3A51_.wvu.PrintTitles" localSheetId="9" hidden="1">'(12) Tesorería xx'!$8:$9</definedName>
    <definedName name="Z_ADD38025_F4B2_44E2_9D06_07A9BF0F3A51_.wvu.PrintTitles" localSheetId="1" hidden="1">'(2) Juridica'!$7:$8</definedName>
    <definedName name="Z_ADD38025_F4B2_44E2_9D06_07A9BF0F3A51_.wvu.PrintTitles" localSheetId="3" hidden="1">'(4) Talento Humano'!$7:$8</definedName>
    <definedName name="Z_ADD38025_F4B2_44E2_9D06_07A9BF0F3A51_.wvu.PrintTitles" localSheetId="4" hidden="1">'(5) Seguridad y Salud T'!$8:$9</definedName>
    <definedName name="Z_ADD38025_F4B2_44E2_9D06_07A9BF0F3A51_.wvu.PrintTitles" localSheetId="5" hidden="1">'(6) Sistemas'!$8:$9</definedName>
    <definedName name="Z_ADD38025_F4B2_44E2_9D06_07A9BF0F3A51_.wvu.PrintTitles" localSheetId="6" hidden="1">'(7) Archivo Central'!$7:$8</definedName>
    <definedName name="Z_ADD38025_F4B2_44E2_9D06_07A9BF0F3A51_.wvu.PrintTitles" localSheetId="7" hidden="1">'(8) Contabilidad'!$8:$9</definedName>
    <definedName name="Z_ADD38025_F4B2_44E2_9D06_07A9BF0F3A51_.wvu.PrintTitles" localSheetId="8" hidden="1">'(9) Presupuesto'!$9:$10</definedName>
    <definedName name="Z_ADD38025_F4B2_44E2_9D06_07A9BF0F3A51_.wvu.PrintTitles" localSheetId="12" hidden="1">'Evaluación de Controles'!$1:$3</definedName>
    <definedName name="Z_AF3BF2A1_5C19_43AE_A08B_3E418E8AE543_.wvu.Cols" localSheetId="0" hidden="1">'(1) Planeación'!#REF!,'(1) Planeación'!$E:$E,'(1) Planeación'!$J:$L,'(1) Planeación'!$P:$P,'(1) Planeación'!$R:$S,'(1) Planeación'!$U:$U</definedName>
    <definedName name="Z_AF3BF2A1_5C19_43AE_A08B_3E418E8AE543_.wvu.Cols" localSheetId="9" hidden="1">'(12) Tesorería xx'!#REF!,'(12) Tesorería xx'!$E:$E,'(12) Tesorería xx'!$J:$L,'(12) Tesorería xx'!$P:$P,'(12) Tesorería xx'!$R:$S,'(12) Tesorería xx'!$U:$W</definedName>
    <definedName name="Z_AF3BF2A1_5C19_43AE_A08B_3E418E8AE543_.wvu.Cols" localSheetId="1" hidden="1">'(2) Juridica'!#REF!,'(2) Juridica'!$E:$E,'(2) Juridica'!$J:$L,'(2) Juridica'!$P:$P,'(2) Juridica'!$R:$S,'(2) Juridica'!$U:$U</definedName>
    <definedName name="Z_AF3BF2A1_5C19_43AE_A08B_3E418E8AE543_.wvu.Cols" localSheetId="2" hidden="1">'(3) Contratación'!#REF!,'(3) Contratación'!$E:$E,'(3) Contratación'!$J:$L,'(3) Contratación'!$P:$P,'(3) Contratación'!$R:$S,'(3) Contratación'!$U:$U</definedName>
    <definedName name="Z_AF3BF2A1_5C19_43AE_A08B_3E418E8AE543_.wvu.Cols" localSheetId="3" hidden="1">'(4) Talento Humano'!#REF!,'(4) Talento Humano'!$E:$E,'(4) Talento Humano'!$J:$L,'(4) Talento Humano'!$P:$P,'(4) Talento Humano'!$R:$S,'(4) Talento Humano'!$U:$U</definedName>
    <definedName name="Z_AF3BF2A1_5C19_43AE_A08B_3E418E8AE543_.wvu.Cols" localSheetId="4" hidden="1">'(5) Seguridad y Salud T'!#REF!,'(5) Seguridad y Salud T'!$E:$E,'(5) Seguridad y Salud T'!$J:$L,'(5) Seguridad y Salud T'!$P:$P,'(5) Seguridad y Salud T'!$R:$S,'(5) Seguridad y Salud T'!$U:$U</definedName>
    <definedName name="Z_AF3BF2A1_5C19_43AE_A08B_3E418E8AE543_.wvu.Cols" localSheetId="5" hidden="1">'(6) Sistemas'!#REF!,'(6) Sistemas'!$E:$E,'(6) Sistemas'!$J:$L,'(6) Sistemas'!$P:$P,'(6) Sistemas'!$R:$S,'(6) Sistemas'!$U:$U</definedName>
    <definedName name="Z_AF3BF2A1_5C19_43AE_A08B_3E418E8AE543_.wvu.Cols" localSheetId="7" hidden="1">'(8) Contabilidad'!$D:$D,'(8) Contabilidad'!$F:$F,'(8) Contabilidad'!$K:$M,'(8) Contabilidad'!$Q:$Q,'(8) Contabilidad'!$S:$T,'(8) Contabilidad'!$V:$V</definedName>
    <definedName name="Z_AF3BF2A1_5C19_43AE_A08B_3E418E8AE543_.wvu.Cols" localSheetId="8" hidden="1">'(9) Presupuesto'!#REF!,'(9) Presupuesto'!$E:$E,'(9) Presupuesto'!$J:$L,'(9) Presupuesto'!$P:$P,'(9) Presupuesto'!$R:$S,'(9) Presupuesto'!$U:$U</definedName>
    <definedName name="Z_AF3BF2A1_5C19_43AE_A08B_3E418E8AE543_.wvu.Cols" localSheetId="13" hidden="1">Resumen!$Q:$AE,Resumen!$AH:$AX</definedName>
    <definedName name="Z_AF3BF2A1_5C19_43AE_A08B_3E418E8AE543_.wvu.PrintArea" localSheetId="10" hidden="1">'(10) Tesoreria'!$A$1:$U$12</definedName>
    <definedName name="Z_AF3BF2A1_5C19_43AE_A08B_3E418E8AE543_.wvu.PrintArea" localSheetId="11" hidden="1">'(11) Almacén'!$A$1:$U$12</definedName>
    <definedName name="Z_AF3BF2A1_5C19_43AE_A08B_3E418E8AE543_.wvu.PrintArea" localSheetId="9" hidden="1">'(12) Tesorería xx'!$A$1:$U$13</definedName>
    <definedName name="Z_AF3BF2A1_5C19_43AE_A08B_3E418E8AE543_.wvu.PrintArea" localSheetId="1" hidden="1">'(2) Juridica'!$B$1:$U$10</definedName>
    <definedName name="Z_AF3BF2A1_5C19_43AE_A08B_3E418E8AE543_.wvu.PrintArea" localSheetId="2" hidden="1">'(3) Contratación'!$A$1:$U$10</definedName>
    <definedName name="Z_AF3BF2A1_5C19_43AE_A08B_3E418E8AE543_.wvu.PrintArea" localSheetId="3" hidden="1">'(4) Talento Humano'!$A$2:$U$12</definedName>
    <definedName name="Z_AF3BF2A1_5C19_43AE_A08B_3E418E8AE543_.wvu.PrintArea" localSheetId="4" hidden="1">'(5) Seguridad y Salud T'!$A$1:$U$12</definedName>
    <definedName name="Z_AF3BF2A1_5C19_43AE_A08B_3E418E8AE543_.wvu.PrintArea" localSheetId="5" hidden="1">'(6) Sistemas'!$A$1:$U$13</definedName>
    <definedName name="Z_AF3BF2A1_5C19_43AE_A08B_3E418E8AE543_.wvu.PrintArea" localSheetId="6" hidden="1">'(7) Archivo Central'!$A$1:$U$13</definedName>
    <definedName name="Z_AF3BF2A1_5C19_43AE_A08B_3E418E8AE543_.wvu.PrintArea" localSheetId="7" hidden="1">'(8) Contabilidad'!$A$1:$V$13</definedName>
    <definedName name="Z_AF3BF2A1_5C19_43AE_A08B_3E418E8AE543_.wvu.PrintArea" localSheetId="8" hidden="1">'(9) Presupuesto'!$A$4:$U$12</definedName>
    <definedName name="Z_AF3BF2A1_5C19_43AE_A08B_3E418E8AE543_.wvu.PrintArea" localSheetId="12" hidden="1">'Evaluación de Controles'!$B$1:$Y$50</definedName>
    <definedName name="Z_AF3BF2A1_5C19_43AE_A08B_3E418E8AE543_.wvu.PrintArea" localSheetId="14" hidden="1">Evolución!$K$1:$Q$10</definedName>
    <definedName name="Z_AF3BF2A1_5C19_43AE_A08B_3E418E8AE543_.wvu.PrintArea" localSheetId="16" hidden="1">Impactos!$A$1:$G$12</definedName>
    <definedName name="Z_AF3BF2A1_5C19_43AE_A08B_3E418E8AE543_.wvu.PrintArea" localSheetId="13" hidden="1">Resumen!$A$2:$O$31</definedName>
    <definedName name="Z_AF3BF2A1_5C19_43AE_A08B_3E418E8AE543_.wvu.PrintTitles" localSheetId="9" hidden="1">'(12) Tesorería xx'!$8:$9</definedName>
    <definedName name="Z_AF3BF2A1_5C19_43AE_A08B_3E418E8AE543_.wvu.PrintTitles" localSheetId="1" hidden="1">'(2) Juridica'!$7:$8</definedName>
    <definedName name="Z_AF3BF2A1_5C19_43AE_A08B_3E418E8AE543_.wvu.PrintTitles" localSheetId="3" hidden="1">'(4) Talento Humano'!$7:$8</definedName>
    <definedName name="Z_AF3BF2A1_5C19_43AE_A08B_3E418E8AE543_.wvu.PrintTitles" localSheetId="4" hidden="1">'(5) Seguridad y Salud T'!$8:$9</definedName>
    <definedName name="Z_AF3BF2A1_5C19_43AE_A08B_3E418E8AE543_.wvu.PrintTitles" localSheetId="5" hidden="1">'(6) Sistemas'!$8:$9</definedName>
    <definedName name="Z_AF3BF2A1_5C19_43AE_A08B_3E418E8AE543_.wvu.PrintTitles" localSheetId="6" hidden="1">'(7) Archivo Central'!$7:$8</definedName>
    <definedName name="Z_AF3BF2A1_5C19_43AE_A08B_3E418E8AE543_.wvu.PrintTitles" localSheetId="7" hidden="1">'(8) Contabilidad'!$8:$9</definedName>
    <definedName name="Z_AF3BF2A1_5C19_43AE_A08B_3E418E8AE543_.wvu.PrintTitles" localSheetId="8" hidden="1">'(9) Presupuesto'!$9:$10</definedName>
    <definedName name="Z_AF3BF2A1_5C19_43AE_A08B_3E418E8AE543_.wvu.PrintTitles" localSheetId="12" hidden="1">'Evaluación de Controles'!$1:$3</definedName>
    <definedName name="Z_B74BB35E_E214_422E_BB39_6D168553F4C5_.wvu.Cols" localSheetId="0" hidden="1">'(1) Planeación'!#REF!,'(1) Planeación'!$E:$E,'(1) Planeación'!$J:$L,'(1) Planeación'!$P:$P,'(1) Planeación'!$R:$S,'(1) Planeación'!$U:$U</definedName>
    <definedName name="Z_B74BB35E_E214_422E_BB39_6D168553F4C5_.wvu.Cols" localSheetId="1" hidden="1">'(2) Juridica'!#REF!,'(2) Juridica'!$E:$E,'(2) Juridica'!$J:$L,'(2) Juridica'!$P:$P,'(2) Juridica'!$R:$S,'(2) Juridica'!$U:$U</definedName>
    <definedName name="Z_B74BB35E_E214_422E_BB39_6D168553F4C5_.wvu.Cols" localSheetId="2" hidden="1">'(3) Contratación'!#REF!,'(3) Contratación'!$E:$E,'(3) Contratación'!$J:$L,'(3) Contratación'!$P:$P,'(3) Contratación'!$R:$S,'(3) Contratación'!$U:$U</definedName>
    <definedName name="Z_B74BB35E_E214_422E_BB39_6D168553F4C5_.wvu.Cols" localSheetId="13" hidden="1">Resumen!$Q:$AE,Resumen!$AH:$AX</definedName>
    <definedName name="Z_B74BB35E_E214_422E_BB39_6D168553F4C5_.wvu.PrintArea" localSheetId="10" hidden="1">'(10) Tesoreria'!$A$1:$U$12</definedName>
    <definedName name="Z_B74BB35E_E214_422E_BB39_6D168553F4C5_.wvu.PrintArea" localSheetId="11" hidden="1">'(11) Almacén'!$A$1:$U$12</definedName>
    <definedName name="Z_B74BB35E_E214_422E_BB39_6D168553F4C5_.wvu.PrintArea" localSheetId="9" hidden="1">'(12) Tesorería xx'!$A$1:$U$13</definedName>
    <definedName name="Z_B74BB35E_E214_422E_BB39_6D168553F4C5_.wvu.PrintArea" localSheetId="1" hidden="1">'(2) Juridica'!$B$1:$U$10</definedName>
    <definedName name="Z_B74BB35E_E214_422E_BB39_6D168553F4C5_.wvu.PrintArea" localSheetId="2" hidden="1">'(3) Contratación'!$A$1:$U$10</definedName>
    <definedName name="Z_B74BB35E_E214_422E_BB39_6D168553F4C5_.wvu.PrintArea" localSheetId="3" hidden="1">'(4) Talento Humano'!$A$2:$U$12</definedName>
    <definedName name="Z_B74BB35E_E214_422E_BB39_6D168553F4C5_.wvu.PrintArea" localSheetId="4" hidden="1">'(5) Seguridad y Salud T'!$A$1:$U$12</definedName>
    <definedName name="Z_B74BB35E_E214_422E_BB39_6D168553F4C5_.wvu.PrintArea" localSheetId="5" hidden="1">'(6) Sistemas'!$A$1:$U$13</definedName>
    <definedName name="Z_B74BB35E_E214_422E_BB39_6D168553F4C5_.wvu.PrintArea" localSheetId="6" hidden="1">'(7) Archivo Central'!$A$1:$U$13</definedName>
    <definedName name="Z_B74BB35E_E214_422E_BB39_6D168553F4C5_.wvu.PrintArea" localSheetId="7" hidden="1">'(8) Contabilidad'!$A$1:$V$13</definedName>
    <definedName name="Z_B74BB35E_E214_422E_BB39_6D168553F4C5_.wvu.PrintArea" localSheetId="8" hidden="1">'(9) Presupuesto'!$A$4:$U$12</definedName>
    <definedName name="Z_B74BB35E_E214_422E_BB39_6D168553F4C5_.wvu.PrintArea" localSheetId="12" hidden="1">'Evaluación de Controles'!$B$1:$Y$50</definedName>
    <definedName name="Z_B74BB35E_E214_422E_BB39_6D168553F4C5_.wvu.PrintArea" localSheetId="14" hidden="1">Evolución!$K$1:$Q$10</definedName>
    <definedName name="Z_B74BB35E_E214_422E_BB39_6D168553F4C5_.wvu.PrintArea" localSheetId="16" hidden="1">Impactos!$A$1:$G$12</definedName>
    <definedName name="Z_B74BB35E_E214_422E_BB39_6D168553F4C5_.wvu.PrintArea" localSheetId="13" hidden="1">Resumen!$A$2:$O$31</definedName>
    <definedName name="Z_B74BB35E_E214_422E_BB39_6D168553F4C5_.wvu.PrintTitles" localSheetId="9" hidden="1">'(12) Tesorería xx'!$8:$9</definedName>
    <definedName name="Z_B74BB35E_E214_422E_BB39_6D168553F4C5_.wvu.PrintTitles" localSheetId="1" hidden="1">'(2) Juridica'!$7:$8</definedName>
    <definedName name="Z_B74BB35E_E214_422E_BB39_6D168553F4C5_.wvu.PrintTitles" localSheetId="3" hidden="1">'(4) Talento Humano'!$7:$8</definedName>
    <definedName name="Z_B74BB35E_E214_422E_BB39_6D168553F4C5_.wvu.PrintTitles" localSheetId="4" hidden="1">'(5) Seguridad y Salud T'!$8:$9</definedName>
    <definedName name="Z_B74BB35E_E214_422E_BB39_6D168553F4C5_.wvu.PrintTitles" localSheetId="5" hidden="1">'(6) Sistemas'!$8:$9</definedName>
    <definedName name="Z_B74BB35E_E214_422E_BB39_6D168553F4C5_.wvu.PrintTitles" localSheetId="6" hidden="1">'(7) Archivo Central'!$7:$8</definedName>
    <definedName name="Z_B74BB35E_E214_422E_BB39_6D168553F4C5_.wvu.PrintTitles" localSheetId="7" hidden="1">'(8) Contabilidad'!$8:$9</definedName>
    <definedName name="Z_B74BB35E_E214_422E_BB39_6D168553F4C5_.wvu.PrintTitles" localSheetId="8" hidden="1">'(9) Presupuesto'!$9:$10</definedName>
    <definedName name="Z_B74BB35E_E214_422E_BB39_6D168553F4C5_.wvu.PrintTitles" localSheetId="12" hidden="1">'Evaluación de Controles'!$1:$3</definedName>
    <definedName name="Z_B83C9EB8_C964_4489_98C8_19C81BFAE010_.wvu.Cols" localSheetId="0" hidden="1">'(1) Planeación'!#REF!,'(1) Planeación'!$E:$E,'(1) Planeación'!$J:$L,'(1) Planeación'!$P:$P,'(1) Planeación'!$R:$S,'(1) Planeación'!$U:$U</definedName>
    <definedName name="Z_B83C9EB8_C964_4489_98C8_19C81BFAE010_.wvu.Cols" localSheetId="10" hidden="1">'(10) Tesoreria'!$D:$D,'(10) Tesoreria'!$E:$E,'(10) Tesoreria'!$J:$L,'(10) Tesoreria'!$P:$P,'(10) Tesoreria'!$R:$S,'(10) Tesoreria'!$U:$U</definedName>
    <definedName name="Z_B83C9EB8_C964_4489_98C8_19C81BFAE010_.wvu.Cols" localSheetId="11" hidden="1">'(11) Almacén'!#REF!,'(11) Almacén'!$E:$E,'(11) Almacén'!$J:$L,'(11) Almacén'!$P:$P,'(11) Almacén'!$R:$S,'(11) Almacén'!$U:$U</definedName>
    <definedName name="Z_B83C9EB8_C964_4489_98C8_19C81BFAE010_.wvu.Cols" localSheetId="9" hidden="1">'(12) Tesorería xx'!#REF!,'(12) Tesorería xx'!$E:$E,'(12) Tesorería xx'!$J:$L,'(12) Tesorería xx'!$P:$P,'(12) Tesorería xx'!$R:$S,'(12) Tesorería xx'!$U:$W</definedName>
    <definedName name="Z_B83C9EB8_C964_4489_98C8_19C81BFAE010_.wvu.Cols" localSheetId="1" hidden="1">'(2) Juridica'!#REF!,'(2) Juridica'!$E:$E,'(2) Juridica'!$J:$L,'(2) Juridica'!$P:$P,'(2) Juridica'!$R:$S,'(2) Juridica'!$U:$U</definedName>
    <definedName name="Z_B83C9EB8_C964_4489_98C8_19C81BFAE010_.wvu.Cols" localSheetId="2" hidden="1">'(3) Contratación'!#REF!,'(3) Contratación'!$E:$E,'(3) Contratación'!$J:$L,'(3) Contratación'!$P:$P,'(3) Contratación'!$R:$S,'(3) Contratación'!$U:$U</definedName>
    <definedName name="Z_B83C9EB8_C964_4489_98C8_19C81BFAE010_.wvu.Cols" localSheetId="3" hidden="1">'(4) Talento Humano'!#REF!,'(4) Talento Humano'!$E:$E,'(4) Talento Humano'!$J:$L,'(4) Talento Humano'!$P:$P,'(4) Talento Humano'!$R:$S,'(4) Talento Humano'!$U:$U</definedName>
    <definedName name="Z_B83C9EB8_C964_4489_98C8_19C81BFAE010_.wvu.Cols" localSheetId="4" hidden="1">'(5) Seguridad y Salud T'!#REF!,'(5) Seguridad y Salud T'!$E:$E,'(5) Seguridad y Salud T'!$J:$L,'(5) Seguridad y Salud T'!$P:$P,'(5) Seguridad y Salud T'!$R:$S,'(5) Seguridad y Salud T'!$U:$U</definedName>
    <definedName name="Z_B83C9EB8_C964_4489_98C8_19C81BFAE010_.wvu.Cols" localSheetId="5" hidden="1">'(6) Sistemas'!#REF!,'(6) Sistemas'!$E:$E,'(6) Sistemas'!$J:$L,'(6) Sistemas'!$P:$P,'(6) Sistemas'!$R:$S,'(6) Sistemas'!$U:$U</definedName>
    <definedName name="Z_B83C9EB8_C964_4489_98C8_19C81BFAE010_.wvu.Cols" localSheetId="6" hidden="1">'(7) Archivo Central'!#REF!,'(7) Archivo Central'!$E:$E,'(7) Archivo Central'!$J:$L,'(7) Archivo Central'!$P:$P,'(7) Archivo Central'!$R:$S,'(7) Archivo Central'!$U:$U</definedName>
    <definedName name="Z_B83C9EB8_C964_4489_98C8_19C81BFAE010_.wvu.Cols" localSheetId="7" hidden="1">'(8) Contabilidad'!$D:$D,'(8) Contabilidad'!$F:$F,'(8) Contabilidad'!$K:$M,'(8) Contabilidad'!$Q:$Q,'(8) Contabilidad'!$S:$T,'(8) Contabilidad'!$V:$V</definedName>
    <definedName name="Z_B83C9EB8_C964_4489_98C8_19C81BFAE010_.wvu.Cols" localSheetId="8" hidden="1">'(9) Presupuesto'!#REF!,'(9) Presupuesto'!$E:$E,'(9) Presupuesto'!$J:$L,'(9) Presupuesto'!$P:$P,'(9) Presupuesto'!$R:$S,'(9) Presupuesto'!$U:$U</definedName>
    <definedName name="Z_B83C9EB8_C964_4489_98C8_19C81BFAE010_.wvu.Cols" localSheetId="13" hidden="1">Resumen!$Q:$AE,Resumen!$AH:$AX</definedName>
    <definedName name="Z_B83C9EB8_C964_4489_98C8_19C81BFAE010_.wvu.PrintArea" localSheetId="10" hidden="1">'(10) Tesoreria'!$A$1:$U$12</definedName>
    <definedName name="Z_B83C9EB8_C964_4489_98C8_19C81BFAE010_.wvu.PrintArea" localSheetId="11" hidden="1">'(11) Almacén'!$A$1:$U$12</definedName>
    <definedName name="Z_B83C9EB8_C964_4489_98C8_19C81BFAE010_.wvu.PrintArea" localSheetId="9" hidden="1">'(12) Tesorería xx'!$A$1:$U$13</definedName>
    <definedName name="Z_B83C9EB8_C964_4489_98C8_19C81BFAE010_.wvu.PrintArea" localSheetId="1" hidden="1">'(2) Juridica'!$B$1:$U$10</definedName>
    <definedName name="Z_B83C9EB8_C964_4489_98C8_19C81BFAE010_.wvu.PrintArea" localSheetId="2" hidden="1">'(3) Contratación'!$A$1:$U$10</definedName>
    <definedName name="Z_B83C9EB8_C964_4489_98C8_19C81BFAE010_.wvu.PrintArea" localSheetId="3" hidden="1">'(4) Talento Humano'!$A$2:$U$12</definedName>
    <definedName name="Z_B83C9EB8_C964_4489_98C8_19C81BFAE010_.wvu.PrintArea" localSheetId="4" hidden="1">'(5) Seguridad y Salud T'!$A$1:$U$12</definedName>
    <definedName name="Z_B83C9EB8_C964_4489_98C8_19C81BFAE010_.wvu.PrintArea" localSheetId="5" hidden="1">'(6) Sistemas'!$A$1:$U$13</definedName>
    <definedName name="Z_B83C9EB8_C964_4489_98C8_19C81BFAE010_.wvu.PrintArea" localSheetId="6" hidden="1">'(7) Archivo Central'!$A$1:$U$13</definedName>
    <definedName name="Z_B83C9EB8_C964_4489_98C8_19C81BFAE010_.wvu.PrintArea" localSheetId="7" hidden="1">'(8) Contabilidad'!$A$1:$V$13</definedName>
    <definedName name="Z_B83C9EB8_C964_4489_98C8_19C81BFAE010_.wvu.PrintArea" localSheetId="8" hidden="1">'(9) Presupuesto'!$A$4:$U$12</definedName>
    <definedName name="Z_B83C9EB8_C964_4489_98C8_19C81BFAE010_.wvu.PrintArea" localSheetId="12" hidden="1">'Evaluación de Controles'!$B$1:$Y$50</definedName>
    <definedName name="Z_B83C9EB8_C964_4489_98C8_19C81BFAE010_.wvu.PrintArea" localSheetId="14" hidden="1">Evolución!$K$1:$Q$10</definedName>
    <definedName name="Z_B83C9EB8_C964_4489_98C8_19C81BFAE010_.wvu.PrintArea" localSheetId="16" hidden="1">Impactos!$A$1:$G$12</definedName>
    <definedName name="Z_B83C9EB8_C964_4489_98C8_19C81BFAE010_.wvu.PrintArea" localSheetId="13" hidden="1">Resumen!$A$2:$O$31</definedName>
    <definedName name="Z_B83C9EB8_C964_4489_98C8_19C81BFAE010_.wvu.PrintTitles" localSheetId="9" hidden="1">'(12) Tesorería xx'!$8:$9</definedName>
    <definedName name="Z_B83C9EB8_C964_4489_98C8_19C81BFAE010_.wvu.PrintTitles" localSheetId="1" hidden="1">'(2) Juridica'!$7:$8</definedName>
    <definedName name="Z_B83C9EB8_C964_4489_98C8_19C81BFAE010_.wvu.PrintTitles" localSheetId="3" hidden="1">'(4) Talento Humano'!$7:$8</definedName>
    <definedName name="Z_B83C9EB8_C964_4489_98C8_19C81BFAE010_.wvu.PrintTitles" localSheetId="4" hidden="1">'(5) Seguridad y Salud T'!$8:$9</definedName>
    <definedName name="Z_B83C9EB8_C964_4489_98C8_19C81BFAE010_.wvu.PrintTitles" localSheetId="5" hidden="1">'(6) Sistemas'!$8:$9</definedName>
    <definedName name="Z_B83C9EB8_C964_4489_98C8_19C81BFAE010_.wvu.PrintTitles" localSheetId="6" hidden="1">'(7) Archivo Central'!$7:$8</definedName>
    <definedName name="Z_B83C9EB8_C964_4489_98C8_19C81BFAE010_.wvu.PrintTitles" localSheetId="7" hidden="1">'(8) Contabilidad'!$8:$9</definedName>
    <definedName name="Z_B83C9EB8_C964_4489_98C8_19C81BFAE010_.wvu.PrintTitles" localSheetId="8" hidden="1">'(9) Presupuesto'!$9:$10</definedName>
    <definedName name="Z_B83C9EB8_C964_4489_98C8_19C81BFAE010_.wvu.PrintTitles" localSheetId="12" hidden="1">'Evaluación de Controles'!$1:$3</definedName>
    <definedName name="Z_C8C25E0F_313C_40E1_BC27_B55128053FAD_.wvu.Cols" localSheetId="0" hidden="1">'(1) Planeación'!#REF!,'(1) Planeación'!$E:$E,'(1) Planeación'!$J:$L,'(1) Planeación'!$P:$P,'(1) Planeación'!$R:$S,'(1) Planeación'!$U:$U</definedName>
    <definedName name="Z_C8C25E0F_313C_40E1_BC27_B55128053FAD_.wvu.Cols" localSheetId="1" hidden="1">'(2) Juridica'!#REF!,'(2) Juridica'!$E:$E,'(2) Juridica'!$J:$L,'(2) Juridica'!$P:$P,'(2) Juridica'!$R:$S,'(2) Juridica'!$U:$U</definedName>
    <definedName name="Z_C8C25E0F_313C_40E1_BC27_B55128053FAD_.wvu.Cols" localSheetId="2" hidden="1">'(3) Contratación'!#REF!,'(3) Contratación'!$E:$E,'(3) Contratación'!$J:$L,'(3) Contratación'!$P:$P,'(3) Contratación'!$R:$S,'(3) Contratación'!$U:$U</definedName>
    <definedName name="Z_C8C25E0F_313C_40E1_BC27_B55128053FAD_.wvu.Cols" localSheetId="3" hidden="1">'(4) Talento Humano'!#REF!,'(4) Talento Humano'!$E:$E,'(4) Talento Humano'!$J:$L,'(4) Talento Humano'!$P:$P,'(4) Talento Humano'!$R:$S,'(4) Talento Humano'!$U:$U</definedName>
    <definedName name="Z_C8C25E0F_313C_40E1_BC27_B55128053FAD_.wvu.Cols" localSheetId="4" hidden="1">'(5) Seguridad y Salud T'!#REF!,'(5) Seguridad y Salud T'!$E:$E,'(5) Seguridad y Salud T'!$J:$L,'(5) Seguridad y Salud T'!$P:$P,'(5) Seguridad y Salud T'!$R:$S,'(5) Seguridad y Salud T'!$U:$U</definedName>
    <definedName name="Z_C8C25E0F_313C_40E1_BC27_B55128053FAD_.wvu.Cols" localSheetId="8" hidden="1">'(9) Presupuesto'!#REF!,'(9) Presupuesto'!$E:$E,'(9) Presupuesto'!$J:$L,'(9) Presupuesto'!$P:$P,'(9) Presupuesto'!$R:$S,'(9) Presupuesto'!$U:$U</definedName>
    <definedName name="Z_C8C25E0F_313C_40E1_BC27_B55128053FAD_.wvu.Cols" localSheetId="13" hidden="1">Resumen!$Q:$AE,Resumen!$AH:$AX</definedName>
    <definedName name="Z_C8C25E0F_313C_40E1_BC27_B55128053FAD_.wvu.PrintArea" localSheetId="10" hidden="1">'(10) Tesoreria'!$A$1:$U$12</definedName>
    <definedName name="Z_C8C25E0F_313C_40E1_BC27_B55128053FAD_.wvu.PrintArea" localSheetId="11" hidden="1">'(11) Almacén'!$A$1:$U$12</definedName>
    <definedName name="Z_C8C25E0F_313C_40E1_BC27_B55128053FAD_.wvu.PrintArea" localSheetId="9" hidden="1">'(12) Tesorería xx'!$A$1:$U$13</definedName>
    <definedName name="Z_C8C25E0F_313C_40E1_BC27_B55128053FAD_.wvu.PrintArea" localSheetId="1" hidden="1">'(2) Juridica'!$B$1:$U$10</definedName>
    <definedName name="Z_C8C25E0F_313C_40E1_BC27_B55128053FAD_.wvu.PrintArea" localSheetId="2" hidden="1">'(3) Contratación'!$A$1:$U$10</definedName>
    <definedName name="Z_C8C25E0F_313C_40E1_BC27_B55128053FAD_.wvu.PrintArea" localSheetId="3" hidden="1">'(4) Talento Humano'!$A$2:$U$12</definedName>
    <definedName name="Z_C8C25E0F_313C_40E1_BC27_B55128053FAD_.wvu.PrintArea" localSheetId="4" hidden="1">'(5) Seguridad y Salud T'!$A$1:$U$12</definedName>
    <definedName name="Z_C8C25E0F_313C_40E1_BC27_B55128053FAD_.wvu.PrintArea" localSheetId="5" hidden="1">'(6) Sistemas'!$A$1:$U$13</definedName>
    <definedName name="Z_C8C25E0F_313C_40E1_BC27_B55128053FAD_.wvu.PrintArea" localSheetId="6" hidden="1">'(7) Archivo Central'!$A$1:$U$13</definedName>
    <definedName name="Z_C8C25E0F_313C_40E1_BC27_B55128053FAD_.wvu.PrintArea" localSheetId="7" hidden="1">'(8) Contabilidad'!$A$1:$V$13</definedName>
    <definedName name="Z_C8C25E0F_313C_40E1_BC27_B55128053FAD_.wvu.PrintArea" localSheetId="8" hidden="1">'(9) Presupuesto'!$A$4:$U$12</definedName>
    <definedName name="Z_C8C25E0F_313C_40E1_BC27_B55128053FAD_.wvu.PrintArea" localSheetId="12" hidden="1">'Evaluación de Controles'!$B$1:$Y$50</definedName>
    <definedName name="Z_C8C25E0F_313C_40E1_BC27_B55128053FAD_.wvu.PrintArea" localSheetId="14" hidden="1">Evolución!$K$1:$Q$10</definedName>
    <definedName name="Z_C8C25E0F_313C_40E1_BC27_B55128053FAD_.wvu.PrintArea" localSheetId="16" hidden="1">Impactos!$A$1:$G$12</definedName>
    <definedName name="Z_C8C25E0F_313C_40E1_BC27_B55128053FAD_.wvu.PrintArea" localSheetId="13" hidden="1">Resumen!$A$2:$O$31</definedName>
    <definedName name="Z_C8C25E0F_313C_40E1_BC27_B55128053FAD_.wvu.PrintTitles" localSheetId="9" hidden="1">'(12) Tesorería xx'!$8:$9</definedName>
    <definedName name="Z_C8C25E0F_313C_40E1_BC27_B55128053FAD_.wvu.PrintTitles" localSheetId="1" hidden="1">'(2) Juridica'!$7:$8</definedName>
    <definedName name="Z_C8C25E0F_313C_40E1_BC27_B55128053FAD_.wvu.PrintTitles" localSheetId="3" hidden="1">'(4) Talento Humano'!$7:$8</definedName>
    <definedName name="Z_C8C25E0F_313C_40E1_BC27_B55128053FAD_.wvu.PrintTitles" localSheetId="4" hidden="1">'(5) Seguridad y Salud T'!$8:$9</definedName>
    <definedName name="Z_C8C25E0F_313C_40E1_BC27_B55128053FAD_.wvu.PrintTitles" localSheetId="5" hidden="1">'(6) Sistemas'!$8:$9</definedName>
    <definedName name="Z_C8C25E0F_313C_40E1_BC27_B55128053FAD_.wvu.PrintTitles" localSheetId="6" hidden="1">'(7) Archivo Central'!$7:$8</definedName>
    <definedName name="Z_C8C25E0F_313C_40E1_BC27_B55128053FAD_.wvu.PrintTitles" localSheetId="7" hidden="1">'(8) Contabilidad'!$8:$9</definedName>
    <definedName name="Z_C8C25E0F_313C_40E1_BC27_B55128053FAD_.wvu.PrintTitles" localSheetId="8" hidden="1">'(9) Presupuesto'!$9:$10</definedName>
    <definedName name="Z_C8C25E0F_313C_40E1_BC27_B55128053FAD_.wvu.PrintTitles" localSheetId="12" hidden="1">'Evaluación de Controles'!$1:$3</definedName>
    <definedName name="Z_C9A17BF0_2451_44C4_898F_CFB8403323EA_.wvu.Cols" localSheetId="0" hidden="1">'(1) Planeación'!#REF!,'(1) Planeación'!$E:$E,'(1) Planeación'!$J:$L,'(1) Planeación'!$P:$P,'(1) Planeación'!$R:$S,'(1) Planeación'!$U:$U</definedName>
    <definedName name="Z_C9A17BF0_2451_44C4_898F_CFB8403323EA_.wvu.Cols" localSheetId="1" hidden="1">'(2) Juridica'!#REF!,'(2) Juridica'!$E:$E,'(2) Juridica'!$J:$L,'(2) Juridica'!$P:$P,'(2) Juridica'!$R:$S,'(2) Juridica'!$U:$U</definedName>
    <definedName name="Z_C9A17BF0_2451_44C4_898F_CFB8403323EA_.wvu.Cols" localSheetId="2" hidden="1">'(3) Contratación'!#REF!,'(3) Contratación'!$E:$E,'(3) Contratación'!$J:$L,'(3) Contratación'!$P:$P,'(3) Contratación'!$R:$S,'(3) Contratación'!$U:$U</definedName>
    <definedName name="Z_C9A17BF0_2451_44C4_898F_CFB8403323EA_.wvu.Cols" localSheetId="3" hidden="1">'(4) Talento Humano'!#REF!,'(4) Talento Humano'!$E:$E,'(4) Talento Humano'!$J:$L,'(4) Talento Humano'!$P:$P,'(4) Talento Humano'!$R:$S,'(4) Talento Humano'!$U:$U</definedName>
    <definedName name="Z_C9A17BF0_2451_44C4_898F_CFB8403323EA_.wvu.Cols" localSheetId="4" hidden="1">'(5) Seguridad y Salud T'!#REF!,'(5) Seguridad y Salud T'!$E:$E,'(5) Seguridad y Salud T'!$J:$L,'(5) Seguridad y Salud T'!$P:$P,'(5) Seguridad y Salud T'!$R:$S,'(5) Seguridad y Salud T'!$U:$U</definedName>
    <definedName name="Z_C9A17BF0_2451_44C4_898F_CFB8403323EA_.wvu.Cols" localSheetId="7" hidden="1">'(8) Contabilidad'!$D:$D,'(8) Contabilidad'!$F:$F,'(8) Contabilidad'!$K:$M,'(8) Contabilidad'!$Q:$Q,'(8) Contabilidad'!$S:$T,'(8) Contabilidad'!$V:$V</definedName>
    <definedName name="Z_C9A17BF0_2451_44C4_898F_CFB8403323EA_.wvu.Cols" localSheetId="8" hidden="1">'(9) Presupuesto'!#REF!,'(9) Presupuesto'!$E:$E,'(9) Presupuesto'!$J:$L,'(9) Presupuesto'!$P:$P,'(9) Presupuesto'!$R:$S,'(9) Presupuesto'!$U:$U</definedName>
    <definedName name="Z_C9A17BF0_2451_44C4_898F_CFB8403323EA_.wvu.Cols" localSheetId="13" hidden="1">Resumen!$Q:$AE,Resumen!$AH:$AX</definedName>
    <definedName name="Z_C9A17BF0_2451_44C4_898F_CFB8403323EA_.wvu.PrintArea" localSheetId="10" hidden="1">'(10) Tesoreria'!$A$1:$U$12</definedName>
    <definedName name="Z_C9A17BF0_2451_44C4_898F_CFB8403323EA_.wvu.PrintArea" localSheetId="11" hidden="1">'(11) Almacén'!$A$1:$U$12</definedName>
    <definedName name="Z_C9A17BF0_2451_44C4_898F_CFB8403323EA_.wvu.PrintArea" localSheetId="9" hidden="1">'(12) Tesorería xx'!$A$1:$U$13</definedName>
    <definedName name="Z_C9A17BF0_2451_44C4_898F_CFB8403323EA_.wvu.PrintArea" localSheetId="1" hidden="1">'(2) Juridica'!$B$1:$U$10</definedName>
    <definedName name="Z_C9A17BF0_2451_44C4_898F_CFB8403323EA_.wvu.PrintArea" localSheetId="2" hidden="1">'(3) Contratación'!$A$1:$U$10</definedName>
    <definedName name="Z_C9A17BF0_2451_44C4_898F_CFB8403323EA_.wvu.PrintArea" localSheetId="3" hidden="1">'(4) Talento Humano'!$A$2:$U$12</definedName>
    <definedName name="Z_C9A17BF0_2451_44C4_898F_CFB8403323EA_.wvu.PrintArea" localSheetId="4" hidden="1">'(5) Seguridad y Salud T'!$A$1:$U$12</definedName>
    <definedName name="Z_C9A17BF0_2451_44C4_898F_CFB8403323EA_.wvu.PrintArea" localSheetId="5" hidden="1">'(6) Sistemas'!$A$1:$U$13</definedName>
    <definedName name="Z_C9A17BF0_2451_44C4_898F_CFB8403323EA_.wvu.PrintArea" localSheetId="6" hidden="1">'(7) Archivo Central'!$A$1:$U$13</definedName>
    <definedName name="Z_C9A17BF0_2451_44C4_898F_CFB8403323EA_.wvu.PrintArea" localSheetId="7" hidden="1">'(8) Contabilidad'!$A$1:$V$13</definedName>
    <definedName name="Z_C9A17BF0_2451_44C4_898F_CFB8403323EA_.wvu.PrintArea" localSheetId="8" hidden="1">'(9) Presupuesto'!$A$4:$U$12</definedName>
    <definedName name="Z_C9A17BF0_2451_44C4_898F_CFB8403323EA_.wvu.PrintArea" localSheetId="12" hidden="1">'Evaluación de Controles'!$B$1:$Y$50</definedName>
    <definedName name="Z_C9A17BF0_2451_44C4_898F_CFB8403323EA_.wvu.PrintArea" localSheetId="14" hidden="1">Evolución!$K$1:$Q$10</definedName>
    <definedName name="Z_C9A17BF0_2451_44C4_898F_CFB8403323EA_.wvu.PrintArea" localSheetId="16" hidden="1">Impactos!$A$1:$G$12</definedName>
    <definedName name="Z_C9A17BF0_2451_44C4_898F_CFB8403323EA_.wvu.PrintArea" localSheetId="13" hidden="1">Resumen!$A$2:$O$31</definedName>
    <definedName name="Z_C9A17BF0_2451_44C4_898F_CFB8403323EA_.wvu.PrintTitles" localSheetId="9" hidden="1">'(12) Tesorería xx'!$8:$9</definedName>
    <definedName name="Z_C9A17BF0_2451_44C4_898F_CFB8403323EA_.wvu.PrintTitles" localSheetId="1" hidden="1">'(2) Juridica'!$7:$8</definedName>
    <definedName name="Z_C9A17BF0_2451_44C4_898F_CFB8403323EA_.wvu.PrintTitles" localSheetId="3" hidden="1">'(4) Talento Humano'!$7:$8</definedName>
    <definedName name="Z_C9A17BF0_2451_44C4_898F_CFB8403323EA_.wvu.PrintTitles" localSheetId="4" hidden="1">'(5) Seguridad y Salud T'!$8:$9</definedName>
    <definedName name="Z_C9A17BF0_2451_44C4_898F_CFB8403323EA_.wvu.PrintTitles" localSheetId="5" hidden="1">'(6) Sistemas'!$8:$9</definedName>
    <definedName name="Z_C9A17BF0_2451_44C4_898F_CFB8403323EA_.wvu.PrintTitles" localSheetId="6" hidden="1">'(7) Archivo Central'!$7:$8</definedName>
    <definedName name="Z_C9A17BF0_2451_44C4_898F_CFB8403323EA_.wvu.PrintTitles" localSheetId="7" hidden="1">'(8) Contabilidad'!$8:$9</definedName>
    <definedName name="Z_C9A17BF0_2451_44C4_898F_CFB8403323EA_.wvu.PrintTitles" localSheetId="8" hidden="1">'(9) Presupuesto'!$9:$10</definedName>
    <definedName name="Z_C9A17BF0_2451_44C4_898F_CFB8403323EA_.wvu.PrintTitles" localSheetId="12" hidden="1">'Evaluación de Controles'!$1:$3</definedName>
    <definedName name="Z_C9A812A3_B23E_4057_8694_158B0DEE8D06_.wvu.Cols" localSheetId="0" hidden="1">'(1) Planeación'!#REF!,'(1) Planeación'!$E:$E,'(1) Planeación'!$J:$L,'(1) Planeación'!$P:$P,'(1) Planeación'!$R:$S,'(1) Planeación'!$U:$U</definedName>
    <definedName name="Z_C9A812A3_B23E_4057_8694_158B0DEE8D06_.wvu.Cols" localSheetId="1" hidden="1">'(2) Juridica'!#REF!,'(2) Juridica'!$E:$E,'(2) Juridica'!$J:$L,'(2) Juridica'!$P:$P,'(2) Juridica'!$R:$S,'(2) Juridica'!$U:$U</definedName>
    <definedName name="Z_C9A812A3_B23E_4057_8694_158B0DEE8D06_.wvu.Cols" localSheetId="13" hidden="1">Resumen!$Q:$AE,Resumen!$AH:$AX</definedName>
    <definedName name="Z_C9A812A3_B23E_4057_8694_158B0DEE8D06_.wvu.PrintArea" localSheetId="10" hidden="1">'(10) Tesoreria'!$A$1:$U$12</definedName>
    <definedName name="Z_C9A812A3_B23E_4057_8694_158B0DEE8D06_.wvu.PrintArea" localSheetId="11" hidden="1">'(11) Almacén'!$A$1:$U$12</definedName>
    <definedName name="Z_C9A812A3_B23E_4057_8694_158B0DEE8D06_.wvu.PrintArea" localSheetId="9" hidden="1">'(12) Tesorería xx'!$A$1:$U$13</definedName>
    <definedName name="Z_C9A812A3_B23E_4057_8694_158B0DEE8D06_.wvu.PrintArea" localSheetId="1" hidden="1">'(2) Juridica'!$B$1:$U$10</definedName>
    <definedName name="Z_C9A812A3_B23E_4057_8694_158B0DEE8D06_.wvu.PrintArea" localSheetId="2" hidden="1">'(3) Contratación'!$A$1:$U$10</definedName>
    <definedName name="Z_C9A812A3_B23E_4057_8694_158B0DEE8D06_.wvu.PrintArea" localSheetId="3" hidden="1">'(4) Talento Humano'!$A$2:$U$12</definedName>
    <definedName name="Z_C9A812A3_B23E_4057_8694_158B0DEE8D06_.wvu.PrintArea" localSheetId="4" hidden="1">'(5) Seguridad y Salud T'!$A$1:$U$12</definedName>
    <definedName name="Z_C9A812A3_B23E_4057_8694_158B0DEE8D06_.wvu.PrintArea" localSheetId="5" hidden="1">'(6) Sistemas'!$A$1:$U$13</definedName>
    <definedName name="Z_C9A812A3_B23E_4057_8694_158B0DEE8D06_.wvu.PrintArea" localSheetId="6" hidden="1">'(7) Archivo Central'!$A$1:$U$13</definedName>
    <definedName name="Z_C9A812A3_B23E_4057_8694_158B0DEE8D06_.wvu.PrintArea" localSheetId="7" hidden="1">'(8) Contabilidad'!$A$1:$V$13</definedName>
    <definedName name="Z_C9A812A3_B23E_4057_8694_158B0DEE8D06_.wvu.PrintArea" localSheetId="8" hidden="1">'(9) Presupuesto'!$A$4:$U$12</definedName>
    <definedName name="Z_C9A812A3_B23E_4057_8694_158B0DEE8D06_.wvu.PrintArea" localSheetId="12" hidden="1">'Evaluación de Controles'!$B$1:$Y$50</definedName>
    <definedName name="Z_C9A812A3_B23E_4057_8694_158B0DEE8D06_.wvu.PrintArea" localSheetId="14" hidden="1">Evolución!$K$1:$Q$10</definedName>
    <definedName name="Z_C9A812A3_B23E_4057_8694_158B0DEE8D06_.wvu.PrintArea" localSheetId="16" hidden="1">Impactos!$A$1:$G$12</definedName>
    <definedName name="Z_C9A812A3_B23E_4057_8694_158B0DEE8D06_.wvu.PrintArea" localSheetId="13" hidden="1">Resumen!$A$2:$O$31</definedName>
    <definedName name="Z_C9A812A3_B23E_4057_8694_158B0DEE8D06_.wvu.PrintTitles" localSheetId="9" hidden="1">'(12) Tesorería xx'!$8:$9</definedName>
    <definedName name="Z_C9A812A3_B23E_4057_8694_158B0DEE8D06_.wvu.PrintTitles" localSheetId="1" hidden="1">'(2) Juridica'!$7:$8</definedName>
    <definedName name="Z_C9A812A3_B23E_4057_8694_158B0DEE8D06_.wvu.PrintTitles" localSheetId="3" hidden="1">'(4) Talento Humano'!$7:$8</definedName>
    <definedName name="Z_C9A812A3_B23E_4057_8694_158B0DEE8D06_.wvu.PrintTitles" localSheetId="4" hidden="1">'(5) Seguridad y Salud T'!$8:$9</definedName>
    <definedName name="Z_C9A812A3_B23E_4057_8694_158B0DEE8D06_.wvu.PrintTitles" localSheetId="5" hidden="1">'(6) Sistemas'!$8:$9</definedName>
    <definedName name="Z_C9A812A3_B23E_4057_8694_158B0DEE8D06_.wvu.PrintTitles" localSheetId="6" hidden="1">'(7) Archivo Central'!$7:$8</definedName>
    <definedName name="Z_C9A812A3_B23E_4057_8694_158B0DEE8D06_.wvu.PrintTitles" localSheetId="7" hidden="1">'(8) Contabilidad'!$8:$9</definedName>
    <definedName name="Z_C9A812A3_B23E_4057_8694_158B0DEE8D06_.wvu.PrintTitles" localSheetId="8" hidden="1">'(9) Presupuesto'!$9:$10</definedName>
    <definedName name="Z_C9A812A3_B23E_4057_8694_158B0DEE8D06_.wvu.PrintTitles" localSheetId="12" hidden="1">'Evaluación de Controles'!$1:$3</definedName>
    <definedName name="Z_CC42E740_ADA2_4B3E_AB77_9BBCCE9EC444_.wvu.Cols" localSheetId="0" hidden="1">'(1) Planeación'!#REF!,'(1) Planeación'!$E:$E,'(1) Planeación'!$J:$L,'(1) Planeación'!$P:$P,'(1) Planeación'!$R:$S,'(1) Planeación'!$U:$U</definedName>
    <definedName name="Z_CC42E740_ADA2_4B3E_AB77_9BBCCE9EC444_.wvu.Cols" localSheetId="9" hidden="1">'(12) Tesorería xx'!#REF!,'(12) Tesorería xx'!$E:$E,'(12) Tesorería xx'!$J:$L,'(12) Tesorería xx'!$P:$P,'(12) Tesorería xx'!$R:$S,'(12) Tesorería xx'!$U:$W</definedName>
    <definedName name="Z_CC42E740_ADA2_4B3E_AB77_9BBCCE9EC444_.wvu.Cols" localSheetId="1" hidden="1">'(2) Juridica'!#REF!,'(2) Juridica'!$E:$E,'(2) Juridica'!$J:$L,'(2) Juridica'!$P:$P,'(2) Juridica'!$R:$S,'(2) Juridica'!$U:$U</definedName>
    <definedName name="Z_CC42E740_ADA2_4B3E_AB77_9BBCCE9EC444_.wvu.Cols" localSheetId="2" hidden="1">'(3) Contratación'!#REF!,'(3) Contratación'!$E:$E,'(3) Contratación'!$J:$L,'(3) Contratación'!$P:$P,'(3) Contratación'!$R:$S,'(3) Contratación'!$U:$U</definedName>
    <definedName name="Z_CC42E740_ADA2_4B3E_AB77_9BBCCE9EC444_.wvu.Cols" localSheetId="3" hidden="1">'(4) Talento Humano'!#REF!,'(4) Talento Humano'!$E:$E,'(4) Talento Humano'!$J:$L,'(4) Talento Humano'!$P:$P,'(4) Talento Humano'!$R:$S,'(4) Talento Humano'!$U:$U</definedName>
    <definedName name="Z_CC42E740_ADA2_4B3E_AB77_9BBCCE9EC444_.wvu.Cols" localSheetId="4" hidden="1">'(5) Seguridad y Salud T'!#REF!,'(5) Seguridad y Salud T'!$E:$E,'(5) Seguridad y Salud T'!$J:$L,'(5) Seguridad y Salud T'!$P:$P,'(5) Seguridad y Salud T'!$R:$S,'(5) Seguridad y Salud T'!$U:$U</definedName>
    <definedName name="Z_CC42E740_ADA2_4B3E_AB77_9BBCCE9EC444_.wvu.Cols" localSheetId="7" hidden="1">'(8) Contabilidad'!$D:$D,'(8) Contabilidad'!$F:$F,'(8) Contabilidad'!$K:$M,'(8) Contabilidad'!$Q:$Q,'(8) Contabilidad'!$S:$T,'(8) Contabilidad'!$V:$V</definedName>
    <definedName name="Z_CC42E740_ADA2_4B3E_AB77_9BBCCE9EC444_.wvu.Cols" localSheetId="8" hidden="1">'(9) Presupuesto'!#REF!,'(9) Presupuesto'!$E:$E,'(9) Presupuesto'!$J:$L,'(9) Presupuesto'!$P:$P,'(9) Presupuesto'!$R:$S,'(9) Presupuesto'!$U:$U</definedName>
    <definedName name="Z_CC42E740_ADA2_4B3E_AB77_9BBCCE9EC444_.wvu.Cols" localSheetId="13" hidden="1">Resumen!$Q:$AE,Resumen!$AH:$AX</definedName>
    <definedName name="Z_CC42E740_ADA2_4B3E_AB77_9BBCCE9EC444_.wvu.PrintArea" localSheetId="10" hidden="1">'(10) Tesoreria'!$A$1:$U$12</definedName>
    <definedName name="Z_CC42E740_ADA2_4B3E_AB77_9BBCCE9EC444_.wvu.PrintArea" localSheetId="11" hidden="1">'(11) Almacén'!$A$1:$U$12</definedName>
    <definedName name="Z_CC42E740_ADA2_4B3E_AB77_9BBCCE9EC444_.wvu.PrintArea" localSheetId="9" hidden="1">'(12) Tesorería xx'!$A$1:$U$13</definedName>
    <definedName name="Z_CC42E740_ADA2_4B3E_AB77_9BBCCE9EC444_.wvu.PrintArea" localSheetId="1" hidden="1">'(2) Juridica'!$B$1:$U$10</definedName>
    <definedName name="Z_CC42E740_ADA2_4B3E_AB77_9BBCCE9EC444_.wvu.PrintArea" localSheetId="2" hidden="1">'(3) Contratación'!$A$1:$U$10</definedName>
    <definedName name="Z_CC42E740_ADA2_4B3E_AB77_9BBCCE9EC444_.wvu.PrintArea" localSheetId="3" hidden="1">'(4) Talento Humano'!$A$2:$U$12</definedName>
    <definedName name="Z_CC42E740_ADA2_4B3E_AB77_9BBCCE9EC444_.wvu.PrintArea" localSheetId="4" hidden="1">'(5) Seguridad y Salud T'!$A$1:$U$12</definedName>
    <definedName name="Z_CC42E740_ADA2_4B3E_AB77_9BBCCE9EC444_.wvu.PrintArea" localSheetId="5" hidden="1">'(6) Sistemas'!$A$1:$U$13</definedName>
    <definedName name="Z_CC42E740_ADA2_4B3E_AB77_9BBCCE9EC444_.wvu.PrintArea" localSheetId="6" hidden="1">'(7) Archivo Central'!$A$1:$U$13</definedName>
    <definedName name="Z_CC42E740_ADA2_4B3E_AB77_9BBCCE9EC444_.wvu.PrintArea" localSheetId="7" hidden="1">'(8) Contabilidad'!$A$1:$V$13</definedName>
    <definedName name="Z_CC42E740_ADA2_4B3E_AB77_9BBCCE9EC444_.wvu.PrintArea" localSheetId="8" hidden="1">'(9) Presupuesto'!$A$4:$U$12</definedName>
    <definedName name="Z_CC42E740_ADA2_4B3E_AB77_9BBCCE9EC444_.wvu.PrintArea" localSheetId="12" hidden="1">'Evaluación de Controles'!$B$1:$Y$50</definedName>
    <definedName name="Z_CC42E740_ADA2_4B3E_AB77_9BBCCE9EC444_.wvu.PrintArea" localSheetId="14" hidden="1">Evolución!$K$1:$Q$10</definedName>
    <definedName name="Z_CC42E740_ADA2_4B3E_AB77_9BBCCE9EC444_.wvu.PrintArea" localSheetId="16" hidden="1">Impactos!$A$1:$G$12</definedName>
    <definedName name="Z_CC42E740_ADA2_4B3E_AB77_9BBCCE9EC444_.wvu.PrintArea" localSheetId="13" hidden="1">Resumen!$A$2:$O$31</definedName>
    <definedName name="Z_CC42E740_ADA2_4B3E_AB77_9BBCCE9EC444_.wvu.PrintTitles" localSheetId="9" hidden="1">'(12) Tesorería xx'!$8:$9</definedName>
    <definedName name="Z_CC42E740_ADA2_4B3E_AB77_9BBCCE9EC444_.wvu.PrintTitles" localSheetId="1" hidden="1">'(2) Juridica'!$7:$8</definedName>
    <definedName name="Z_CC42E740_ADA2_4B3E_AB77_9BBCCE9EC444_.wvu.PrintTitles" localSheetId="3" hidden="1">'(4) Talento Humano'!$7:$8</definedName>
    <definedName name="Z_CC42E740_ADA2_4B3E_AB77_9BBCCE9EC444_.wvu.PrintTitles" localSheetId="4" hidden="1">'(5) Seguridad y Salud T'!$8:$9</definedName>
    <definedName name="Z_CC42E740_ADA2_4B3E_AB77_9BBCCE9EC444_.wvu.PrintTitles" localSheetId="5" hidden="1">'(6) Sistemas'!$8:$9</definedName>
    <definedName name="Z_CC42E740_ADA2_4B3E_AB77_9BBCCE9EC444_.wvu.PrintTitles" localSheetId="6" hidden="1">'(7) Archivo Central'!$7:$8</definedName>
    <definedName name="Z_CC42E740_ADA2_4B3E_AB77_9BBCCE9EC444_.wvu.PrintTitles" localSheetId="7" hidden="1">'(8) Contabilidad'!$8:$9</definedName>
    <definedName name="Z_CC42E740_ADA2_4B3E_AB77_9BBCCE9EC444_.wvu.PrintTitles" localSheetId="8" hidden="1">'(9) Presupuesto'!$9:$10</definedName>
    <definedName name="Z_CC42E740_ADA2_4B3E_AB77_9BBCCE9EC444_.wvu.PrintTitles" localSheetId="12" hidden="1">'Evaluación de Controles'!$1:$3</definedName>
    <definedName name="Z_D504B807_AE7E_4042_848D_21D8E9CBBAC1_.wvu.Cols" localSheetId="0" hidden="1">'(1) Planeación'!#REF!,'(1) Planeación'!$E:$E,'(1) Planeación'!$J:$L,'(1) Planeación'!$P:$P,'(1) Planeación'!$R:$S,'(1) Planeación'!$U:$U</definedName>
    <definedName name="Z_D504B807_AE7E_4042_848D_21D8E9CBBAC1_.wvu.Cols" localSheetId="13" hidden="1">Resumen!$Q:$AE,Resumen!$AH:$AX</definedName>
    <definedName name="Z_D504B807_AE7E_4042_848D_21D8E9CBBAC1_.wvu.PrintArea" localSheetId="10" hidden="1">'(10) Tesoreria'!$A$1:$U$12</definedName>
    <definedName name="Z_D504B807_AE7E_4042_848D_21D8E9CBBAC1_.wvu.PrintArea" localSheetId="11" hidden="1">'(11) Almacén'!$A$1:$U$12</definedName>
    <definedName name="Z_D504B807_AE7E_4042_848D_21D8E9CBBAC1_.wvu.PrintArea" localSheetId="9" hidden="1">'(12) Tesorería xx'!$A$1:$U$13</definedName>
    <definedName name="Z_D504B807_AE7E_4042_848D_21D8E9CBBAC1_.wvu.PrintArea" localSheetId="1" hidden="1">'(2) Juridica'!$B$1:$U$10</definedName>
    <definedName name="Z_D504B807_AE7E_4042_848D_21D8E9CBBAC1_.wvu.PrintArea" localSheetId="2" hidden="1">'(3) Contratación'!$A$1:$U$10</definedName>
    <definedName name="Z_D504B807_AE7E_4042_848D_21D8E9CBBAC1_.wvu.PrintArea" localSheetId="3" hidden="1">'(4) Talento Humano'!$A$2:$U$12</definedName>
    <definedName name="Z_D504B807_AE7E_4042_848D_21D8E9CBBAC1_.wvu.PrintArea" localSheetId="4" hidden="1">'(5) Seguridad y Salud T'!$A$1:$U$12</definedName>
    <definedName name="Z_D504B807_AE7E_4042_848D_21D8E9CBBAC1_.wvu.PrintArea" localSheetId="5" hidden="1">'(6) Sistemas'!$A$1:$U$13</definedName>
    <definedName name="Z_D504B807_AE7E_4042_848D_21D8E9CBBAC1_.wvu.PrintArea" localSheetId="6" hidden="1">'(7) Archivo Central'!$A$1:$U$13</definedName>
    <definedName name="Z_D504B807_AE7E_4042_848D_21D8E9CBBAC1_.wvu.PrintArea" localSheetId="7" hidden="1">'(8) Contabilidad'!$A$1:$V$13</definedName>
    <definedName name="Z_D504B807_AE7E_4042_848D_21D8E9CBBAC1_.wvu.PrintArea" localSheetId="8" hidden="1">'(9) Presupuesto'!$A$4:$U$12</definedName>
    <definedName name="Z_D504B807_AE7E_4042_848D_21D8E9CBBAC1_.wvu.PrintArea" localSheetId="12" hidden="1">'Evaluación de Controles'!$B$1:$Y$50</definedName>
    <definedName name="Z_D504B807_AE7E_4042_848D_21D8E9CBBAC1_.wvu.PrintArea" localSheetId="14" hidden="1">Evolución!$K$1:$Q$10</definedName>
    <definedName name="Z_D504B807_AE7E_4042_848D_21D8E9CBBAC1_.wvu.PrintArea" localSheetId="16" hidden="1">Impactos!$A$1:$G$12</definedName>
    <definedName name="Z_D504B807_AE7E_4042_848D_21D8E9CBBAC1_.wvu.PrintArea" localSheetId="13" hidden="1">Resumen!$A$2:$O$31</definedName>
    <definedName name="Z_D504B807_AE7E_4042_848D_21D8E9CBBAC1_.wvu.PrintTitles" localSheetId="9" hidden="1">'(12) Tesorería xx'!$8:$9</definedName>
    <definedName name="Z_D504B807_AE7E_4042_848D_21D8E9CBBAC1_.wvu.PrintTitles" localSheetId="1" hidden="1">'(2) Juridica'!$7:$8</definedName>
    <definedName name="Z_D504B807_AE7E_4042_848D_21D8E9CBBAC1_.wvu.PrintTitles" localSheetId="3" hidden="1">'(4) Talento Humano'!$7:$8</definedName>
    <definedName name="Z_D504B807_AE7E_4042_848D_21D8E9CBBAC1_.wvu.PrintTitles" localSheetId="4" hidden="1">'(5) Seguridad y Salud T'!$8:$9</definedName>
    <definedName name="Z_D504B807_AE7E_4042_848D_21D8E9CBBAC1_.wvu.PrintTitles" localSheetId="5" hidden="1">'(6) Sistemas'!$8:$9</definedName>
    <definedName name="Z_D504B807_AE7E_4042_848D_21D8E9CBBAC1_.wvu.PrintTitles" localSheetId="6" hidden="1">'(7) Archivo Central'!$7:$8</definedName>
    <definedName name="Z_D504B807_AE7E_4042_848D_21D8E9CBBAC1_.wvu.PrintTitles" localSheetId="7" hidden="1">'(8) Contabilidad'!$8:$9</definedName>
    <definedName name="Z_D504B807_AE7E_4042_848D_21D8E9CBBAC1_.wvu.PrintTitles" localSheetId="8" hidden="1">'(9) Presupuesto'!$9:$10</definedName>
    <definedName name="Z_D504B807_AE7E_4042_848D_21D8E9CBBAC1_.wvu.PrintTitles" localSheetId="12" hidden="1">'Evaluación de Controles'!$1:$3</definedName>
    <definedName name="Z_D674221F_3F50_45D7_B99E_107AE99970DE_.wvu.Cols" localSheetId="0" hidden="1">'(1) Planeación'!#REF!,'(1) Planeación'!$E:$E,'(1) Planeación'!$J:$L,'(1) Planeación'!$P:$P,'(1) Planeación'!$R:$S,'(1) Planeación'!$U:$U</definedName>
    <definedName name="Z_D674221F_3F50_45D7_B99E_107AE99970DE_.wvu.Cols" localSheetId="1" hidden="1">'(2) Juridica'!#REF!,'(2) Juridica'!$E:$E,'(2) Juridica'!$J:$L,'(2) Juridica'!$P:$P,'(2) Juridica'!$R:$S,'(2) Juridica'!$U:$U</definedName>
    <definedName name="Z_D674221F_3F50_45D7_B99E_107AE99970DE_.wvu.Cols" localSheetId="2" hidden="1">'(3) Contratación'!#REF!,'(3) Contratación'!$E:$E,'(3) Contratación'!$J:$L,'(3) Contratación'!$P:$P,'(3) Contratación'!$R:$S,'(3) Contratación'!$U:$U</definedName>
    <definedName name="Z_D674221F_3F50_45D7_B99E_107AE99970DE_.wvu.Cols" localSheetId="3" hidden="1">'(4) Talento Humano'!#REF!,'(4) Talento Humano'!$E:$E,'(4) Talento Humano'!$J:$L,'(4) Talento Humano'!$P:$P,'(4) Talento Humano'!$R:$S,'(4) Talento Humano'!$U:$U</definedName>
    <definedName name="Z_D674221F_3F50_45D7_B99E_107AE99970DE_.wvu.Cols" localSheetId="4" hidden="1">'(5) Seguridad y Salud T'!#REF!,'(5) Seguridad y Salud T'!$E:$E,'(5) Seguridad y Salud T'!$J:$L,'(5) Seguridad y Salud T'!$P:$P,'(5) Seguridad y Salud T'!$R:$S,'(5) Seguridad y Salud T'!$U:$U</definedName>
    <definedName name="Z_D674221F_3F50_45D7_B99E_107AE99970DE_.wvu.Cols" localSheetId="7" hidden="1">'(8) Contabilidad'!$D:$D,'(8) Contabilidad'!$F:$F,'(8) Contabilidad'!$K:$M,'(8) Contabilidad'!$Q:$Q,'(8) Contabilidad'!$S:$T,'(8) Contabilidad'!$V:$V</definedName>
    <definedName name="Z_D674221F_3F50_45D7_B99E_107AE99970DE_.wvu.Cols" localSheetId="8" hidden="1">'(9) Presupuesto'!#REF!,'(9) Presupuesto'!$E:$E,'(9) Presupuesto'!$J:$L,'(9) Presupuesto'!$P:$P,'(9) Presupuesto'!$R:$S,'(9) Presupuesto'!$U:$U</definedName>
    <definedName name="Z_D674221F_3F50_45D7_B99E_107AE99970DE_.wvu.Cols" localSheetId="13" hidden="1">Resumen!$Q:$AE,Resumen!$AH:$AX</definedName>
    <definedName name="Z_D674221F_3F50_45D7_B99E_107AE99970DE_.wvu.PrintArea" localSheetId="10" hidden="1">'(10) Tesoreria'!$A$1:$U$12</definedName>
    <definedName name="Z_D674221F_3F50_45D7_B99E_107AE99970DE_.wvu.PrintArea" localSheetId="11" hidden="1">'(11) Almacén'!$A$1:$U$12</definedName>
    <definedName name="Z_D674221F_3F50_45D7_B99E_107AE99970DE_.wvu.PrintArea" localSheetId="9" hidden="1">'(12) Tesorería xx'!$A$1:$U$13</definedName>
    <definedName name="Z_D674221F_3F50_45D7_B99E_107AE99970DE_.wvu.PrintArea" localSheetId="1" hidden="1">'(2) Juridica'!$B$1:$U$10</definedName>
    <definedName name="Z_D674221F_3F50_45D7_B99E_107AE99970DE_.wvu.PrintArea" localSheetId="2" hidden="1">'(3) Contratación'!$A$1:$U$10</definedName>
    <definedName name="Z_D674221F_3F50_45D7_B99E_107AE99970DE_.wvu.PrintArea" localSheetId="3" hidden="1">'(4) Talento Humano'!$A$2:$U$12</definedName>
    <definedName name="Z_D674221F_3F50_45D7_B99E_107AE99970DE_.wvu.PrintArea" localSheetId="4" hidden="1">'(5) Seguridad y Salud T'!$A$1:$U$12</definedName>
    <definedName name="Z_D674221F_3F50_45D7_B99E_107AE99970DE_.wvu.PrintArea" localSheetId="5" hidden="1">'(6) Sistemas'!$A$1:$U$13</definedName>
    <definedName name="Z_D674221F_3F50_45D7_B99E_107AE99970DE_.wvu.PrintArea" localSheetId="6" hidden="1">'(7) Archivo Central'!$A$1:$U$13</definedName>
    <definedName name="Z_D674221F_3F50_45D7_B99E_107AE99970DE_.wvu.PrintArea" localSheetId="7" hidden="1">'(8) Contabilidad'!$A$1:$V$13</definedName>
    <definedName name="Z_D674221F_3F50_45D7_B99E_107AE99970DE_.wvu.PrintArea" localSheetId="8" hidden="1">'(9) Presupuesto'!$A$4:$U$12</definedName>
    <definedName name="Z_D674221F_3F50_45D7_B99E_107AE99970DE_.wvu.PrintArea" localSheetId="12" hidden="1">'Evaluación de Controles'!$B$1:$Y$50</definedName>
    <definedName name="Z_D674221F_3F50_45D7_B99E_107AE99970DE_.wvu.PrintArea" localSheetId="14" hidden="1">Evolución!$K$1:$Q$10</definedName>
    <definedName name="Z_D674221F_3F50_45D7_B99E_107AE99970DE_.wvu.PrintArea" localSheetId="16" hidden="1">Impactos!$A$1:$G$12</definedName>
    <definedName name="Z_D674221F_3F50_45D7_B99E_107AE99970DE_.wvu.PrintArea" localSheetId="13" hidden="1">Resumen!$A$2:$O$31</definedName>
    <definedName name="Z_D674221F_3F50_45D7_B99E_107AE99970DE_.wvu.PrintTitles" localSheetId="9" hidden="1">'(12) Tesorería xx'!$8:$9</definedName>
    <definedName name="Z_D674221F_3F50_45D7_B99E_107AE99970DE_.wvu.PrintTitles" localSheetId="1" hidden="1">'(2) Juridica'!$7:$8</definedName>
    <definedName name="Z_D674221F_3F50_45D7_B99E_107AE99970DE_.wvu.PrintTitles" localSheetId="3" hidden="1">'(4) Talento Humano'!$7:$8</definedName>
    <definedName name="Z_D674221F_3F50_45D7_B99E_107AE99970DE_.wvu.PrintTitles" localSheetId="4" hidden="1">'(5) Seguridad y Salud T'!$8:$9</definedName>
    <definedName name="Z_D674221F_3F50_45D7_B99E_107AE99970DE_.wvu.PrintTitles" localSheetId="5" hidden="1">'(6) Sistemas'!$8:$9</definedName>
    <definedName name="Z_D674221F_3F50_45D7_B99E_107AE99970DE_.wvu.PrintTitles" localSheetId="6" hidden="1">'(7) Archivo Central'!$7:$8</definedName>
    <definedName name="Z_D674221F_3F50_45D7_B99E_107AE99970DE_.wvu.PrintTitles" localSheetId="7" hidden="1">'(8) Contabilidad'!$8:$9</definedName>
    <definedName name="Z_D674221F_3F50_45D7_B99E_107AE99970DE_.wvu.PrintTitles" localSheetId="8" hidden="1">'(9) Presupuesto'!$9:$10</definedName>
    <definedName name="Z_D674221F_3F50_45D7_B99E_107AE99970DE_.wvu.PrintTitles" localSheetId="12" hidden="1">'Evaluación de Controles'!$1:$3</definedName>
    <definedName name="Z_D8BB7E15_0E8F_45FC_AD1A_6D8C295A087C_.wvu.Cols" localSheetId="0" hidden="1">'(1) Planeación'!#REF!,'(1) Planeación'!$E:$E,'(1) Planeación'!$J:$L,'(1) Planeación'!$P:$P,'(1) Planeación'!$R:$S,'(1) Planeación'!$U:$U</definedName>
    <definedName name="Z_D8BB7E15_0E8F_45FC_AD1A_6D8C295A087C_.wvu.Cols" localSheetId="9" hidden="1">'(12) Tesorería xx'!#REF!,'(12) Tesorería xx'!$E:$E,'(12) Tesorería xx'!$J:$L,'(12) Tesorería xx'!$P:$P,'(12) Tesorería xx'!$R:$S,'(12) Tesorería xx'!$U:$W</definedName>
    <definedName name="Z_D8BB7E15_0E8F_45FC_AD1A_6D8C295A087C_.wvu.Cols" localSheetId="1" hidden="1">'(2) Juridica'!#REF!,'(2) Juridica'!$E:$E,'(2) Juridica'!$J:$L,'(2) Juridica'!$P:$P,'(2) Juridica'!$R:$S,'(2) Juridica'!$U:$U</definedName>
    <definedName name="Z_D8BB7E15_0E8F_45FC_AD1A_6D8C295A087C_.wvu.Cols" localSheetId="2" hidden="1">'(3) Contratación'!#REF!,'(3) Contratación'!$E:$E,'(3) Contratación'!$J:$L,'(3) Contratación'!$P:$P,'(3) Contratación'!$R:$S,'(3) Contratación'!$U:$U</definedName>
    <definedName name="Z_D8BB7E15_0E8F_45FC_AD1A_6D8C295A087C_.wvu.Cols" localSheetId="3" hidden="1">'(4) Talento Humano'!#REF!,'(4) Talento Humano'!$E:$E,'(4) Talento Humano'!$J:$L,'(4) Talento Humano'!$P:$P,'(4) Talento Humano'!$R:$S,'(4) Talento Humano'!$U:$U</definedName>
    <definedName name="Z_D8BB7E15_0E8F_45FC_AD1A_6D8C295A087C_.wvu.Cols" localSheetId="4" hidden="1">'(5) Seguridad y Salud T'!#REF!,'(5) Seguridad y Salud T'!$E:$E,'(5) Seguridad y Salud T'!$J:$L,'(5) Seguridad y Salud T'!$P:$P,'(5) Seguridad y Salud T'!$R:$S,'(5) Seguridad y Salud T'!$U:$U</definedName>
    <definedName name="Z_D8BB7E15_0E8F_45FC_AD1A_6D8C295A087C_.wvu.Cols" localSheetId="5" hidden="1">'(6) Sistemas'!#REF!,'(6) Sistemas'!$E:$E,'(6) Sistemas'!$J:$L,'(6) Sistemas'!$P:$P,'(6) Sistemas'!$R:$S,'(6) Sistemas'!$U:$U</definedName>
    <definedName name="Z_D8BB7E15_0E8F_45FC_AD1A_6D8C295A087C_.wvu.Cols" localSheetId="6" hidden="1">'(7) Archivo Central'!#REF!,'(7) Archivo Central'!$E:$E,'(7) Archivo Central'!$J:$L,'(7) Archivo Central'!$P:$P,'(7) Archivo Central'!$R:$S,'(7) Archivo Central'!$U:$U</definedName>
    <definedName name="Z_D8BB7E15_0E8F_45FC_AD1A_6D8C295A087C_.wvu.Cols" localSheetId="7" hidden="1">'(8) Contabilidad'!$D:$D,'(8) Contabilidad'!$F:$F,'(8) Contabilidad'!$K:$M,'(8) Contabilidad'!$Q:$Q,'(8) Contabilidad'!$S:$T,'(8) Contabilidad'!$V:$V</definedName>
    <definedName name="Z_D8BB7E15_0E8F_45FC_AD1A_6D8C295A087C_.wvu.Cols" localSheetId="8" hidden="1">'(9) Presupuesto'!#REF!,'(9) Presupuesto'!$E:$E,'(9) Presupuesto'!$J:$L,'(9) Presupuesto'!$P:$P,'(9) Presupuesto'!$R:$S,'(9) Presupuesto'!$U:$U</definedName>
    <definedName name="Z_D8BB7E15_0E8F_45FC_AD1A_6D8C295A087C_.wvu.Cols" localSheetId="13" hidden="1">Resumen!$Q:$AE,Resumen!$AH:$AX</definedName>
    <definedName name="Z_D8BB7E15_0E8F_45FC_AD1A_6D8C295A087C_.wvu.PrintArea" localSheetId="10" hidden="1">'(10) Tesoreria'!$A$1:$U$12</definedName>
    <definedName name="Z_D8BB7E15_0E8F_45FC_AD1A_6D8C295A087C_.wvu.PrintArea" localSheetId="11" hidden="1">'(11) Almacén'!$A$1:$U$12</definedName>
    <definedName name="Z_D8BB7E15_0E8F_45FC_AD1A_6D8C295A087C_.wvu.PrintArea" localSheetId="9" hidden="1">'(12) Tesorería xx'!$A$1:$U$13</definedName>
    <definedName name="Z_D8BB7E15_0E8F_45FC_AD1A_6D8C295A087C_.wvu.PrintArea" localSheetId="1" hidden="1">'(2) Juridica'!$B$1:$U$10</definedName>
    <definedName name="Z_D8BB7E15_0E8F_45FC_AD1A_6D8C295A087C_.wvu.PrintArea" localSheetId="2" hidden="1">'(3) Contratación'!$A$1:$U$10</definedName>
    <definedName name="Z_D8BB7E15_0E8F_45FC_AD1A_6D8C295A087C_.wvu.PrintArea" localSheetId="3" hidden="1">'(4) Talento Humano'!$A$2:$U$12</definedName>
    <definedName name="Z_D8BB7E15_0E8F_45FC_AD1A_6D8C295A087C_.wvu.PrintArea" localSheetId="4" hidden="1">'(5) Seguridad y Salud T'!$A$1:$U$12</definedName>
    <definedName name="Z_D8BB7E15_0E8F_45FC_AD1A_6D8C295A087C_.wvu.PrintArea" localSheetId="5" hidden="1">'(6) Sistemas'!$A$1:$U$13</definedName>
    <definedName name="Z_D8BB7E15_0E8F_45FC_AD1A_6D8C295A087C_.wvu.PrintArea" localSheetId="6" hidden="1">'(7) Archivo Central'!$A$1:$U$13</definedName>
    <definedName name="Z_D8BB7E15_0E8F_45FC_AD1A_6D8C295A087C_.wvu.PrintArea" localSheetId="7" hidden="1">'(8) Contabilidad'!$A$1:$V$13</definedName>
    <definedName name="Z_D8BB7E15_0E8F_45FC_AD1A_6D8C295A087C_.wvu.PrintArea" localSheetId="8" hidden="1">'(9) Presupuesto'!$A$4:$U$12</definedName>
    <definedName name="Z_D8BB7E15_0E8F_45FC_AD1A_6D8C295A087C_.wvu.PrintArea" localSheetId="12" hidden="1">'Evaluación de Controles'!$B$1:$Y$50</definedName>
    <definedName name="Z_D8BB7E15_0E8F_45FC_AD1A_6D8C295A087C_.wvu.PrintArea" localSheetId="14" hidden="1">Evolución!$K$1:$Q$10</definedName>
    <definedName name="Z_D8BB7E15_0E8F_45FC_AD1A_6D8C295A087C_.wvu.PrintArea" localSheetId="16" hidden="1">Impactos!$A$1:$G$12</definedName>
    <definedName name="Z_D8BB7E15_0E8F_45FC_AD1A_6D8C295A087C_.wvu.PrintArea" localSheetId="13" hidden="1">Resumen!$A$2:$O$31</definedName>
    <definedName name="Z_D8BB7E15_0E8F_45FC_AD1A_6D8C295A087C_.wvu.PrintTitles" localSheetId="9" hidden="1">'(12) Tesorería xx'!$8:$9</definedName>
    <definedName name="Z_D8BB7E15_0E8F_45FC_AD1A_6D8C295A087C_.wvu.PrintTitles" localSheetId="1" hidden="1">'(2) Juridica'!$7:$8</definedName>
    <definedName name="Z_D8BB7E15_0E8F_45FC_AD1A_6D8C295A087C_.wvu.PrintTitles" localSheetId="3" hidden="1">'(4) Talento Humano'!$7:$8</definedName>
    <definedName name="Z_D8BB7E15_0E8F_45FC_AD1A_6D8C295A087C_.wvu.PrintTitles" localSheetId="4" hidden="1">'(5) Seguridad y Salud T'!$8:$9</definedName>
    <definedName name="Z_D8BB7E15_0E8F_45FC_AD1A_6D8C295A087C_.wvu.PrintTitles" localSheetId="5" hidden="1">'(6) Sistemas'!$8:$9</definedName>
    <definedName name="Z_D8BB7E15_0E8F_45FC_AD1A_6D8C295A087C_.wvu.PrintTitles" localSheetId="6" hidden="1">'(7) Archivo Central'!$7:$8</definedName>
    <definedName name="Z_D8BB7E15_0E8F_45FC_AD1A_6D8C295A087C_.wvu.PrintTitles" localSheetId="7" hidden="1">'(8) Contabilidad'!$8:$9</definedName>
    <definedName name="Z_D8BB7E15_0E8F_45FC_AD1A_6D8C295A087C_.wvu.PrintTitles" localSheetId="8" hidden="1">'(9) Presupuesto'!$9:$10</definedName>
    <definedName name="Z_D8BB7E15_0E8F_45FC_AD1A_6D8C295A087C_.wvu.PrintTitles" localSheetId="12" hidden="1">'Evaluación de Controles'!$1:$3</definedName>
    <definedName name="Z_DC041AD4_35AB_4F1B_9F3D_F08C88A9A16C_.wvu.Cols" localSheetId="0" hidden="1">'(1) Planeación'!#REF!,'(1) Planeación'!$E:$E,'(1) Planeación'!$J:$L,'(1) Planeación'!$P:$P,'(1) Planeación'!$R:$S,'(1) Planeación'!$U:$U</definedName>
    <definedName name="Z_DC041AD4_35AB_4F1B_9F3D_F08C88A9A16C_.wvu.Cols" localSheetId="1" hidden="1">'(2) Juridica'!#REF!,'(2) Juridica'!$E:$E,'(2) Juridica'!$J:$L,'(2) Juridica'!$P:$P,'(2) Juridica'!$R:$S,'(2) Juridica'!$U:$U</definedName>
    <definedName name="Z_DC041AD4_35AB_4F1B_9F3D_F08C88A9A16C_.wvu.Cols" localSheetId="2" hidden="1">'(3) Contratación'!#REF!,'(3) Contratación'!$E:$E,'(3) Contratación'!$J:$L,'(3) Contratación'!$P:$P,'(3) Contratación'!$R:$S,'(3) Contratación'!$U:$U</definedName>
    <definedName name="Z_DC041AD4_35AB_4F1B_9F3D_F08C88A9A16C_.wvu.Cols" localSheetId="3" hidden="1">'(4) Talento Humano'!#REF!,'(4) Talento Humano'!$E:$E,'(4) Talento Humano'!$J:$L,'(4) Talento Humano'!$P:$P,'(4) Talento Humano'!$R:$S,'(4) Talento Humano'!$U:$U</definedName>
    <definedName name="Z_DC041AD4_35AB_4F1B_9F3D_F08C88A9A16C_.wvu.Cols" localSheetId="4" hidden="1">'(5) Seguridad y Salud T'!#REF!,'(5) Seguridad y Salud T'!$E:$E,'(5) Seguridad y Salud T'!$J:$L,'(5) Seguridad y Salud T'!$P:$P,'(5) Seguridad y Salud T'!$R:$S,'(5) Seguridad y Salud T'!$U:$U</definedName>
    <definedName name="Z_DC041AD4_35AB_4F1B_9F3D_F08C88A9A16C_.wvu.Cols" localSheetId="7" hidden="1">'(8) Contabilidad'!$D:$D,'(8) Contabilidad'!$F:$F,'(8) Contabilidad'!$K:$M,'(8) Contabilidad'!$Q:$Q,'(8) Contabilidad'!$S:$T,'(8) Contabilidad'!$V:$V</definedName>
    <definedName name="Z_DC041AD4_35AB_4F1B_9F3D_F08C88A9A16C_.wvu.Cols" localSheetId="8" hidden="1">'(9) Presupuesto'!#REF!,'(9) Presupuesto'!$E:$E,'(9) Presupuesto'!$J:$L,'(9) Presupuesto'!$P:$P,'(9) Presupuesto'!$R:$S,'(9) Presupuesto'!$U:$U</definedName>
    <definedName name="Z_DC041AD4_35AB_4F1B_9F3D_F08C88A9A16C_.wvu.Cols" localSheetId="13" hidden="1">Resumen!$Q:$AE,Resumen!$AH:$AX</definedName>
    <definedName name="Z_DC041AD4_35AB_4F1B_9F3D_F08C88A9A16C_.wvu.PrintArea" localSheetId="10" hidden="1">'(10) Tesoreria'!$A$1:$U$12</definedName>
    <definedName name="Z_DC041AD4_35AB_4F1B_9F3D_F08C88A9A16C_.wvu.PrintArea" localSheetId="11" hidden="1">'(11) Almacén'!$A$1:$U$12</definedName>
    <definedName name="Z_DC041AD4_35AB_4F1B_9F3D_F08C88A9A16C_.wvu.PrintArea" localSheetId="9" hidden="1">'(12) Tesorería xx'!$A$1:$U$13</definedName>
    <definedName name="Z_DC041AD4_35AB_4F1B_9F3D_F08C88A9A16C_.wvu.PrintArea" localSheetId="1" hidden="1">'(2) Juridica'!$B$1:$U$10</definedName>
    <definedName name="Z_DC041AD4_35AB_4F1B_9F3D_F08C88A9A16C_.wvu.PrintArea" localSheetId="2" hidden="1">'(3) Contratación'!$A$1:$U$10</definedName>
    <definedName name="Z_DC041AD4_35AB_4F1B_9F3D_F08C88A9A16C_.wvu.PrintArea" localSheetId="3" hidden="1">'(4) Talento Humano'!$A$2:$U$12</definedName>
    <definedName name="Z_DC041AD4_35AB_4F1B_9F3D_F08C88A9A16C_.wvu.PrintArea" localSheetId="4" hidden="1">'(5) Seguridad y Salud T'!$A$1:$U$12</definedName>
    <definedName name="Z_DC041AD4_35AB_4F1B_9F3D_F08C88A9A16C_.wvu.PrintArea" localSheetId="5" hidden="1">'(6) Sistemas'!$A$1:$U$13</definedName>
    <definedName name="Z_DC041AD4_35AB_4F1B_9F3D_F08C88A9A16C_.wvu.PrintArea" localSheetId="6" hidden="1">'(7) Archivo Central'!$A$1:$U$13</definedName>
    <definedName name="Z_DC041AD4_35AB_4F1B_9F3D_F08C88A9A16C_.wvu.PrintArea" localSheetId="7" hidden="1">'(8) Contabilidad'!$A$1:$V$13</definedName>
    <definedName name="Z_DC041AD4_35AB_4F1B_9F3D_F08C88A9A16C_.wvu.PrintArea" localSheetId="8" hidden="1">'(9) Presupuesto'!$A$4:$U$12</definedName>
    <definedName name="Z_DC041AD4_35AB_4F1B_9F3D_F08C88A9A16C_.wvu.PrintArea" localSheetId="12" hidden="1">'Evaluación de Controles'!$B$1:$Y$50</definedName>
    <definedName name="Z_DC041AD4_35AB_4F1B_9F3D_F08C88A9A16C_.wvu.PrintArea" localSheetId="14" hidden="1">Evolución!$K$1:$Q$10</definedName>
    <definedName name="Z_DC041AD4_35AB_4F1B_9F3D_F08C88A9A16C_.wvu.PrintArea" localSheetId="16" hidden="1">Impactos!$A$1:$G$12</definedName>
    <definedName name="Z_DC041AD4_35AB_4F1B_9F3D_F08C88A9A16C_.wvu.PrintArea" localSheetId="13" hidden="1">Resumen!$A$2:$O$31</definedName>
    <definedName name="Z_DC041AD4_35AB_4F1B_9F3D_F08C88A9A16C_.wvu.PrintTitles" localSheetId="9" hidden="1">'(12) Tesorería xx'!$8:$9</definedName>
    <definedName name="Z_DC041AD4_35AB_4F1B_9F3D_F08C88A9A16C_.wvu.PrintTitles" localSheetId="1" hidden="1">'(2) Juridica'!$7:$8</definedName>
    <definedName name="Z_DC041AD4_35AB_4F1B_9F3D_F08C88A9A16C_.wvu.PrintTitles" localSheetId="3" hidden="1">'(4) Talento Humano'!$7:$8</definedName>
    <definedName name="Z_DC041AD4_35AB_4F1B_9F3D_F08C88A9A16C_.wvu.PrintTitles" localSheetId="4" hidden="1">'(5) Seguridad y Salud T'!$8:$9</definedName>
    <definedName name="Z_DC041AD4_35AB_4F1B_9F3D_F08C88A9A16C_.wvu.PrintTitles" localSheetId="5" hidden="1">'(6) Sistemas'!$8:$9</definedName>
    <definedName name="Z_DC041AD4_35AB_4F1B_9F3D_F08C88A9A16C_.wvu.PrintTitles" localSheetId="6" hidden="1">'(7) Archivo Central'!$7:$8</definedName>
    <definedName name="Z_DC041AD4_35AB_4F1B_9F3D_F08C88A9A16C_.wvu.PrintTitles" localSheetId="7" hidden="1">'(8) Contabilidad'!$8:$9</definedName>
    <definedName name="Z_DC041AD4_35AB_4F1B_9F3D_F08C88A9A16C_.wvu.PrintTitles" localSheetId="8" hidden="1">'(9) Presupuesto'!$9:$10</definedName>
    <definedName name="Z_DC041AD4_35AB_4F1B_9F3D_F08C88A9A16C_.wvu.PrintTitles" localSheetId="12" hidden="1">'Evaluación de Controles'!$1:$3</definedName>
    <definedName name="Z_E51A7B7A_B72C_4D0D_BEC9_3100296DDB1B_.wvu.Cols" localSheetId="0" hidden="1">'(1) Planeación'!#REF!,'(1) Planeación'!$E:$E,'(1) Planeación'!$J:$L,'(1) Planeación'!$P:$P,'(1) Planeación'!$R:$S,'(1) Planeación'!$U:$U</definedName>
    <definedName name="Z_E51A7B7A_B72C_4D0D_BEC9_3100296DDB1B_.wvu.Cols" localSheetId="1" hidden="1">'(2) Juridica'!#REF!,'(2) Juridica'!$E:$E,'(2) Juridica'!$J:$L,'(2) Juridica'!$P:$P,'(2) Juridica'!$R:$S,'(2) Juridica'!$U:$U</definedName>
    <definedName name="Z_E51A7B7A_B72C_4D0D_BEC9_3100296DDB1B_.wvu.Cols" localSheetId="2" hidden="1">'(3) Contratación'!#REF!,'(3) Contratación'!$E:$E,'(3) Contratación'!$J:$L,'(3) Contratación'!$P:$P,'(3) Contratación'!$R:$S,'(3) Contratación'!$U:$U</definedName>
    <definedName name="Z_E51A7B7A_B72C_4D0D_BEC9_3100296DDB1B_.wvu.Cols" localSheetId="3" hidden="1">'(4) Talento Humano'!#REF!,'(4) Talento Humano'!$E:$E,'(4) Talento Humano'!$J:$L,'(4) Talento Humano'!$P:$P,'(4) Talento Humano'!$R:$S,'(4) Talento Humano'!$U:$U</definedName>
    <definedName name="Z_E51A7B7A_B72C_4D0D_BEC9_3100296DDB1B_.wvu.Cols" localSheetId="4" hidden="1">'(5) Seguridad y Salud T'!#REF!,'(5) Seguridad y Salud T'!$E:$E,'(5) Seguridad y Salud T'!$J:$L,'(5) Seguridad y Salud T'!$P:$P,'(5) Seguridad y Salud T'!$R:$S,'(5) Seguridad y Salud T'!$U:$U</definedName>
    <definedName name="Z_E51A7B7A_B72C_4D0D_BEC9_3100296DDB1B_.wvu.Cols" localSheetId="7" hidden="1">'(8) Contabilidad'!$D:$D,'(8) Contabilidad'!$F:$F,'(8) Contabilidad'!$K:$M,'(8) Contabilidad'!$Q:$Q,'(8) Contabilidad'!$S:$T,'(8) Contabilidad'!$V:$V</definedName>
    <definedName name="Z_E51A7B7A_B72C_4D0D_BEC9_3100296DDB1B_.wvu.Cols" localSheetId="8" hidden="1">'(9) Presupuesto'!#REF!,'(9) Presupuesto'!$E:$E,'(9) Presupuesto'!$J:$L,'(9) Presupuesto'!$P:$P,'(9) Presupuesto'!$R:$S,'(9) Presupuesto'!$U:$U</definedName>
    <definedName name="Z_E51A7B7A_B72C_4D0D_BEC9_3100296DDB1B_.wvu.Cols" localSheetId="13" hidden="1">Resumen!$Q:$AE,Resumen!$AH:$AX</definedName>
    <definedName name="Z_E51A7B7A_B72C_4D0D_BEC9_3100296DDB1B_.wvu.PrintArea" localSheetId="10" hidden="1">'(10) Tesoreria'!$A$1:$U$12</definedName>
    <definedName name="Z_E51A7B7A_B72C_4D0D_BEC9_3100296DDB1B_.wvu.PrintArea" localSheetId="11" hidden="1">'(11) Almacén'!$A$1:$U$12</definedName>
    <definedName name="Z_E51A7B7A_B72C_4D0D_BEC9_3100296DDB1B_.wvu.PrintArea" localSheetId="9" hidden="1">'(12) Tesorería xx'!$A$1:$U$13</definedName>
    <definedName name="Z_E51A7B7A_B72C_4D0D_BEC9_3100296DDB1B_.wvu.PrintArea" localSheetId="1" hidden="1">'(2) Juridica'!$B$1:$U$10</definedName>
    <definedName name="Z_E51A7B7A_B72C_4D0D_BEC9_3100296DDB1B_.wvu.PrintArea" localSheetId="2" hidden="1">'(3) Contratación'!$A$1:$U$10</definedName>
    <definedName name="Z_E51A7B7A_B72C_4D0D_BEC9_3100296DDB1B_.wvu.PrintArea" localSheetId="3" hidden="1">'(4) Talento Humano'!$A$2:$U$12</definedName>
    <definedName name="Z_E51A7B7A_B72C_4D0D_BEC9_3100296DDB1B_.wvu.PrintArea" localSheetId="4" hidden="1">'(5) Seguridad y Salud T'!$A$1:$U$12</definedName>
    <definedName name="Z_E51A7B7A_B72C_4D0D_BEC9_3100296DDB1B_.wvu.PrintArea" localSheetId="5" hidden="1">'(6) Sistemas'!$A$1:$U$13</definedName>
    <definedName name="Z_E51A7B7A_B72C_4D0D_BEC9_3100296DDB1B_.wvu.PrintArea" localSheetId="6" hidden="1">'(7) Archivo Central'!$A$1:$U$13</definedName>
    <definedName name="Z_E51A7B7A_B72C_4D0D_BEC9_3100296DDB1B_.wvu.PrintArea" localSheetId="7" hidden="1">'(8) Contabilidad'!$A$1:$V$13</definedName>
    <definedName name="Z_E51A7B7A_B72C_4D0D_BEC9_3100296DDB1B_.wvu.PrintArea" localSheetId="8" hidden="1">'(9) Presupuesto'!$A$4:$U$12</definedName>
    <definedName name="Z_E51A7B7A_B72C_4D0D_BEC9_3100296DDB1B_.wvu.PrintArea" localSheetId="12" hidden="1">'Evaluación de Controles'!$B$1:$Y$50</definedName>
    <definedName name="Z_E51A7B7A_B72C_4D0D_BEC9_3100296DDB1B_.wvu.PrintArea" localSheetId="14" hidden="1">Evolución!$K$1:$Q$10</definedName>
    <definedName name="Z_E51A7B7A_B72C_4D0D_BEC9_3100296DDB1B_.wvu.PrintArea" localSheetId="16" hidden="1">Impactos!$A$1:$G$12</definedName>
    <definedName name="Z_E51A7B7A_B72C_4D0D_BEC9_3100296DDB1B_.wvu.PrintArea" localSheetId="13" hidden="1">Resumen!$A$2:$O$31</definedName>
    <definedName name="Z_E51A7B7A_B72C_4D0D_BEC9_3100296DDB1B_.wvu.PrintTitles" localSheetId="9" hidden="1">'(12) Tesorería xx'!$8:$9</definedName>
    <definedName name="Z_E51A7B7A_B72C_4D0D_BEC9_3100296DDB1B_.wvu.PrintTitles" localSheetId="1" hidden="1">'(2) Juridica'!$7:$8</definedName>
    <definedName name="Z_E51A7B7A_B72C_4D0D_BEC9_3100296DDB1B_.wvu.PrintTitles" localSheetId="3" hidden="1">'(4) Talento Humano'!$7:$8</definedName>
    <definedName name="Z_E51A7B7A_B72C_4D0D_BEC9_3100296DDB1B_.wvu.PrintTitles" localSheetId="4" hidden="1">'(5) Seguridad y Salud T'!$8:$9</definedName>
    <definedName name="Z_E51A7B7A_B72C_4D0D_BEC9_3100296DDB1B_.wvu.PrintTitles" localSheetId="5" hidden="1">'(6) Sistemas'!$8:$9</definedName>
    <definedName name="Z_E51A7B7A_B72C_4D0D_BEC9_3100296DDB1B_.wvu.PrintTitles" localSheetId="6" hidden="1">'(7) Archivo Central'!$7:$8</definedName>
    <definedName name="Z_E51A7B7A_B72C_4D0D_BEC9_3100296DDB1B_.wvu.PrintTitles" localSheetId="7" hidden="1">'(8) Contabilidad'!$8:$9</definedName>
    <definedName name="Z_E51A7B7A_B72C_4D0D_BEC9_3100296DDB1B_.wvu.PrintTitles" localSheetId="8" hidden="1">'(9) Presupuesto'!$9:$10</definedName>
    <definedName name="Z_E51A7B7A_B72C_4D0D_BEC9_3100296DDB1B_.wvu.PrintTitles" localSheetId="12" hidden="1">'Evaluación de Controles'!$1:$3</definedName>
    <definedName name="Z_F7D68F61_F89A_4541_9A78_C25C58CA23E3_.wvu.Cols" localSheetId="0" hidden="1">'(1) Planeación'!#REF!,'(1) Planeación'!$E:$E,'(1) Planeación'!$J:$L,'(1) Planeación'!$P:$P,'(1) Planeación'!$R:$S,'(1) Planeación'!$U:$U</definedName>
    <definedName name="Z_F7D68F61_F89A_4541_9A78_C25C58CA23E3_.wvu.Cols" localSheetId="13" hidden="1">Resumen!$Q:$AE,Resumen!$AH:$AX</definedName>
    <definedName name="Z_F7D68F61_F89A_4541_9A78_C25C58CA23E3_.wvu.PrintArea" localSheetId="10" hidden="1">'(10) Tesoreria'!$A$1:$U$12</definedName>
    <definedName name="Z_F7D68F61_F89A_4541_9A78_C25C58CA23E3_.wvu.PrintArea" localSheetId="11" hidden="1">'(11) Almacén'!$A$1:$U$12</definedName>
    <definedName name="Z_F7D68F61_F89A_4541_9A78_C25C58CA23E3_.wvu.PrintArea" localSheetId="9" hidden="1">'(12) Tesorería xx'!$A$1:$U$13</definedName>
    <definedName name="Z_F7D68F61_F89A_4541_9A78_C25C58CA23E3_.wvu.PrintArea" localSheetId="1" hidden="1">'(2) Juridica'!$B$1:$U$10</definedName>
    <definedName name="Z_F7D68F61_F89A_4541_9A78_C25C58CA23E3_.wvu.PrintArea" localSheetId="2" hidden="1">'(3) Contratación'!$A$1:$U$10</definedName>
    <definedName name="Z_F7D68F61_F89A_4541_9A78_C25C58CA23E3_.wvu.PrintArea" localSheetId="3" hidden="1">'(4) Talento Humano'!$A$2:$U$12</definedName>
    <definedName name="Z_F7D68F61_F89A_4541_9A78_C25C58CA23E3_.wvu.PrintArea" localSheetId="4" hidden="1">'(5) Seguridad y Salud T'!$A$1:$U$12</definedName>
    <definedName name="Z_F7D68F61_F89A_4541_9A78_C25C58CA23E3_.wvu.PrintArea" localSheetId="5" hidden="1">'(6) Sistemas'!$A$1:$U$13</definedName>
    <definedName name="Z_F7D68F61_F89A_4541_9A78_C25C58CA23E3_.wvu.PrintArea" localSheetId="6" hidden="1">'(7) Archivo Central'!$A$1:$U$13</definedName>
    <definedName name="Z_F7D68F61_F89A_4541_9A78_C25C58CA23E3_.wvu.PrintArea" localSheetId="7" hidden="1">'(8) Contabilidad'!$A$1:$V$13</definedName>
    <definedName name="Z_F7D68F61_F89A_4541_9A78_C25C58CA23E3_.wvu.PrintArea" localSheetId="8" hidden="1">'(9) Presupuesto'!$A$4:$U$12</definedName>
    <definedName name="Z_F7D68F61_F89A_4541_9A78_C25C58CA23E3_.wvu.PrintArea" localSheetId="12" hidden="1">'Evaluación de Controles'!$B$1:$Y$50</definedName>
    <definedName name="Z_F7D68F61_F89A_4541_9A78_C25C58CA23E3_.wvu.PrintArea" localSheetId="14" hidden="1">Evolución!$K$1:$Q$10</definedName>
    <definedName name="Z_F7D68F61_F89A_4541_9A78_C25C58CA23E3_.wvu.PrintArea" localSheetId="16" hidden="1">Impactos!$A$1:$G$12</definedName>
    <definedName name="Z_F7D68F61_F89A_4541_9A78_C25C58CA23E3_.wvu.PrintArea" localSheetId="13" hidden="1">Resumen!$A$2:$O$31</definedName>
    <definedName name="Z_F7D68F61_F89A_4541_9A78_C25C58CA23E3_.wvu.PrintTitles" localSheetId="9" hidden="1">'(12) Tesorería xx'!$8:$9</definedName>
    <definedName name="Z_F7D68F61_F89A_4541_9A78_C25C58CA23E3_.wvu.PrintTitles" localSheetId="1" hidden="1">'(2) Juridica'!$7:$8</definedName>
    <definedName name="Z_F7D68F61_F89A_4541_9A78_C25C58CA23E3_.wvu.PrintTitles" localSheetId="3" hidden="1">'(4) Talento Humano'!$7:$8</definedName>
    <definedName name="Z_F7D68F61_F89A_4541_9A78_C25C58CA23E3_.wvu.PrintTitles" localSheetId="4" hidden="1">'(5) Seguridad y Salud T'!$8:$9</definedName>
    <definedName name="Z_F7D68F61_F89A_4541_9A78_C25C58CA23E3_.wvu.PrintTitles" localSheetId="5" hidden="1">'(6) Sistemas'!$8:$9</definedName>
    <definedName name="Z_F7D68F61_F89A_4541_9A78_C25C58CA23E3_.wvu.PrintTitles" localSheetId="6" hidden="1">'(7) Archivo Central'!$7:$8</definedName>
    <definedName name="Z_F7D68F61_F89A_4541_9A78_C25C58CA23E3_.wvu.PrintTitles" localSheetId="7" hidden="1">'(8) Contabilidad'!$8:$9</definedName>
    <definedName name="Z_F7D68F61_F89A_4541_9A78_C25C58CA23E3_.wvu.PrintTitles" localSheetId="8" hidden="1">'(9) Presupuesto'!$9:$10</definedName>
    <definedName name="Z_F7D68F61_F89A_4541_9A78_C25C58CA23E3_.wvu.PrintTitles" localSheetId="12" hidden="1">'Evaluación de Controles'!$1:$3</definedName>
  </definedNames>
  <calcPr calcId="191029"/>
</workbook>
</file>

<file path=xl/calcChain.xml><?xml version="1.0" encoding="utf-8"?>
<calcChain xmlns="http://schemas.openxmlformats.org/spreadsheetml/2006/main">
  <c r="H11" i="23" l="1"/>
  <c r="K11" i="23"/>
  <c r="N11" i="23"/>
  <c r="O11" i="23" s="1"/>
  <c r="K10" i="23"/>
  <c r="L10" i="23"/>
  <c r="M10" i="23"/>
  <c r="N10" i="23"/>
  <c r="M12" i="7"/>
  <c r="N12" i="7" s="1"/>
  <c r="L12" i="7"/>
  <c r="I12" i="7"/>
  <c r="H14" i="23"/>
  <c r="N13" i="23"/>
  <c r="L13" i="23"/>
  <c r="M13" i="23" s="1"/>
  <c r="K13" i="23"/>
  <c r="H13" i="23"/>
  <c r="N12" i="23"/>
  <c r="K12" i="23"/>
  <c r="H12" i="23"/>
  <c r="H10" i="23"/>
  <c r="N9" i="23"/>
  <c r="L9" i="23"/>
  <c r="M9" i="23" s="1"/>
  <c r="K9" i="23"/>
  <c r="H9" i="23"/>
  <c r="N8" i="23"/>
  <c r="L8" i="23"/>
  <c r="M8" i="23" s="1"/>
  <c r="K8" i="23"/>
  <c r="H8" i="23"/>
  <c r="H19" i="23" s="1"/>
  <c r="O10" i="23" l="1"/>
  <c r="O12" i="7"/>
  <c r="P12" i="7" s="1"/>
  <c r="O9" i="23"/>
  <c r="O12" i="23"/>
  <c r="O19" i="23" s="1"/>
  <c r="O13" i="23"/>
  <c r="O8" i="23"/>
  <c r="H17" i="23"/>
  <c r="H18" i="23"/>
  <c r="H16" i="23"/>
  <c r="O16" i="23" l="1"/>
  <c r="O18" i="23"/>
  <c r="O17" i="23"/>
  <c r="L10" i="15"/>
  <c r="M10" i="15" s="1"/>
  <c r="K10" i="15"/>
  <c r="H10" i="15"/>
  <c r="L9" i="15"/>
  <c r="N9" i="15" s="1"/>
  <c r="K9" i="15"/>
  <c r="H9" i="15"/>
  <c r="N10" i="14"/>
  <c r="L10" i="14"/>
  <c r="M10" i="14" s="1"/>
  <c r="K10" i="14"/>
  <c r="H10" i="14"/>
  <c r="N9" i="14"/>
  <c r="L9" i="14"/>
  <c r="M9" i="14" s="1"/>
  <c r="K9" i="14"/>
  <c r="H9" i="14"/>
  <c r="O9" i="14" l="1"/>
  <c r="O10" i="14"/>
  <c r="M9" i="15"/>
  <c r="O9" i="15" s="1"/>
  <c r="N10" i="15"/>
  <c r="O10" i="15" s="1"/>
  <c r="N10" i="2"/>
  <c r="H6" i="21"/>
  <c r="G6" i="21"/>
  <c r="F6" i="21"/>
  <c r="E6" i="21"/>
  <c r="D6" i="21"/>
  <c r="H5" i="21"/>
  <c r="G5" i="21"/>
  <c r="F5" i="21"/>
  <c r="E5" i="21"/>
  <c r="D5" i="21"/>
  <c r="H4" i="21"/>
  <c r="G4" i="21"/>
  <c r="F4" i="21"/>
  <c r="E4" i="21"/>
  <c r="D4" i="21"/>
  <c r="H3" i="21"/>
  <c r="G3" i="21"/>
  <c r="F3" i="21"/>
  <c r="E3" i="21"/>
  <c r="D3" i="21"/>
  <c r="H2" i="21"/>
  <c r="G2" i="21"/>
  <c r="F2" i="21"/>
  <c r="E2" i="21"/>
  <c r="D2" i="21"/>
  <c r="G8" i="18"/>
  <c r="F8" i="18"/>
  <c r="G7" i="18"/>
  <c r="F7" i="18"/>
  <c r="P6" i="18"/>
  <c r="H6" i="18"/>
  <c r="G6" i="18"/>
  <c r="F6" i="18"/>
  <c r="E6" i="18"/>
  <c r="P5" i="18"/>
  <c r="F5" i="18"/>
  <c r="AB20" i="17"/>
  <c r="AA20" i="17"/>
  <c r="Z20" i="17"/>
  <c r="Y20" i="17"/>
  <c r="V20" i="17"/>
  <c r="U20" i="17"/>
  <c r="T20" i="17"/>
  <c r="S20" i="17"/>
  <c r="AC18" i="17"/>
  <c r="W18" i="17"/>
  <c r="L18" i="17"/>
  <c r="N18" i="17" s="1"/>
  <c r="K18" i="17"/>
  <c r="J18" i="17"/>
  <c r="I18" i="17"/>
  <c r="M18" i="17" s="1"/>
  <c r="F18" i="17"/>
  <c r="H18" i="17" s="1"/>
  <c r="E18" i="17"/>
  <c r="D18" i="17"/>
  <c r="C18" i="17"/>
  <c r="G18" i="17" s="1"/>
  <c r="AC17" i="17"/>
  <c r="W17" i="17"/>
  <c r="L17" i="17"/>
  <c r="N17" i="17" s="1"/>
  <c r="K17" i="17"/>
  <c r="J17" i="17"/>
  <c r="I17" i="17"/>
  <c r="M17" i="17" s="1"/>
  <c r="F17" i="17"/>
  <c r="H17" i="17" s="1"/>
  <c r="E17" i="17"/>
  <c r="D17" i="17"/>
  <c r="C17" i="17"/>
  <c r="G17" i="17" s="1"/>
  <c r="AC16" i="17"/>
  <c r="W16" i="17"/>
  <c r="L16" i="17"/>
  <c r="N16" i="17" s="1"/>
  <c r="K16" i="17"/>
  <c r="J16" i="17"/>
  <c r="I16" i="17"/>
  <c r="M16" i="17" s="1"/>
  <c r="F16" i="17"/>
  <c r="H16" i="17" s="1"/>
  <c r="O16" i="17" s="1"/>
  <c r="E16" i="17"/>
  <c r="D16" i="17"/>
  <c r="C16" i="17"/>
  <c r="G16" i="17" s="1"/>
  <c r="AC15" i="17"/>
  <c r="W15" i="17"/>
  <c r="L15" i="17"/>
  <c r="K15" i="17"/>
  <c r="J15" i="17"/>
  <c r="I15" i="17"/>
  <c r="F15" i="17"/>
  <c r="E15" i="17"/>
  <c r="D15" i="17"/>
  <c r="C15" i="17"/>
  <c r="G15" i="17" s="1"/>
  <c r="AC14" i="17"/>
  <c r="W14" i="17"/>
  <c r="L14" i="17"/>
  <c r="N14" i="17" s="1"/>
  <c r="K14" i="17"/>
  <c r="J14" i="17"/>
  <c r="I14" i="17"/>
  <c r="M14" i="17" s="1"/>
  <c r="F14" i="17"/>
  <c r="H14" i="17" s="1"/>
  <c r="E14" i="17"/>
  <c r="D14" i="17"/>
  <c r="C14" i="17"/>
  <c r="G14" i="17" s="1"/>
  <c r="AC13" i="17"/>
  <c r="W13" i="17"/>
  <c r="L13" i="17"/>
  <c r="N13" i="17" s="1"/>
  <c r="K13" i="17"/>
  <c r="J13" i="17"/>
  <c r="I13" i="17"/>
  <c r="M13" i="17" s="1"/>
  <c r="F13" i="17"/>
  <c r="H13" i="17" s="1"/>
  <c r="O13" i="17" s="1"/>
  <c r="E13" i="17"/>
  <c r="D13" i="17"/>
  <c r="C13" i="17"/>
  <c r="G13" i="17" s="1"/>
  <c r="AC12" i="17"/>
  <c r="W12" i="17"/>
  <c r="L12" i="17"/>
  <c r="N12" i="17" s="1"/>
  <c r="K12" i="17"/>
  <c r="J12" i="17"/>
  <c r="I12" i="17"/>
  <c r="M12" i="17" s="1"/>
  <c r="F12" i="17"/>
  <c r="H12" i="17" s="1"/>
  <c r="E12" i="17"/>
  <c r="D12" i="17"/>
  <c r="C12" i="17"/>
  <c r="G12" i="17" s="1"/>
  <c r="AC11" i="17"/>
  <c r="W11" i="17"/>
  <c r="L11" i="17"/>
  <c r="N11" i="17" s="1"/>
  <c r="K11" i="17"/>
  <c r="J11" i="17"/>
  <c r="I11" i="17"/>
  <c r="M11" i="17" s="1"/>
  <c r="F11" i="17"/>
  <c r="H11" i="17" s="1"/>
  <c r="E11" i="17"/>
  <c r="D11" i="17"/>
  <c r="C11" i="17"/>
  <c r="G11" i="17" s="1"/>
  <c r="AT10" i="17"/>
  <c r="AS10" i="17"/>
  <c r="AR10" i="17"/>
  <c r="AQ10" i="17"/>
  <c r="AP10" i="17"/>
  <c r="AO10" i="17"/>
  <c r="AN10" i="17"/>
  <c r="AM10" i="17"/>
  <c r="AL10" i="17"/>
  <c r="AK10" i="17"/>
  <c r="AJ10" i="17"/>
  <c r="AI10" i="17"/>
  <c r="AC10" i="17"/>
  <c r="W10" i="17"/>
  <c r="L10" i="17"/>
  <c r="N10" i="17" s="1"/>
  <c r="K10" i="17"/>
  <c r="J10" i="17"/>
  <c r="I10" i="17"/>
  <c r="M10" i="17" s="1"/>
  <c r="F10" i="17"/>
  <c r="H10" i="17" s="1"/>
  <c r="E10" i="17"/>
  <c r="D10" i="17"/>
  <c r="C10" i="17"/>
  <c r="G10" i="17" s="1"/>
  <c r="AY9" i="17"/>
  <c r="AC9" i="17"/>
  <c r="W9" i="17"/>
  <c r="AY8" i="17"/>
  <c r="AC8" i="17"/>
  <c r="W8" i="17"/>
  <c r="AY7" i="17"/>
  <c r="AC7" i="17"/>
  <c r="W7" i="17"/>
  <c r="N7" i="17"/>
  <c r="L7" i="17"/>
  <c r="K7" i="17"/>
  <c r="J7" i="17"/>
  <c r="I7" i="17"/>
  <c r="M7" i="17" s="1"/>
  <c r="F7" i="17"/>
  <c r="H7" i="17" s="1"/>
  <c r="E7" i="17"/>
  <c r="D7" i="17"/>
  <c r="C7" i="17"/>
  <c r="G7" i="17" s="1"/>
  <c r="AY6" i="17"/>
  <c r="AC6" i="17"/>
  <c r="W6" i="17"/>
  <c r="L6" i="17"/>
  <c r="N6" i="17" s="1"/>
  <c r="K6" i="17"/>
  <c r="K19" i="17" s="1"/>
  <c r="J6" i="17"/>
  <c r="J19" i="17" s="1"/>
  <c r="I6" i="17"/>
  <c r="I19" i="17" s="1"/>
  <c r="M19" i="17" s="1"/>
  <c r="F6" i="17"/>
  <c r="H6" i="17" s="1"/>
  <c r="E6" i="17"/>
  <c r="E19" i="17" s="1"/>
  <c r="D6" i="17"/>
  <c r="D19" i="17" s="1"/>
  <c r="C6" i="17"/>
  <c r="C19" i="17" s="1"/>
  <c r="G19" i="17" s="1"/>
  <c r="AY5" i="17"/>
  <c r="AH4" i="17"/>
  <c r="AH10" i="17" s="1"/>
  <c r="X49" i="16"/>
  <c r="X48" i="16"/>
  <c r="X47" i="16"/>
  <c r="X46" i="16"/>
  <c r="X45" i="16"/>
  <c r="X44" i="16"/>
  <c r="X43" i="16"/>
  <c r="X42" i="16"/>
  <c r="X41" i="16"/>
  <c r="X40" i="16"/>
  <c r="X39" i="16"/>
  <c r="X38" i="16"/>
  <c r="X37" i="16"/>
  <c r="X36" i="16"/>
  <c r="X35" i="16"/>
  <c r="X34" i="16"/>
  <c r="X33" i="16"/>
  <c r="X32" i="16"/>
  <c r="X31" i="16"/>
  <c r="X30" i="16"/>
  <c r="X29" i="16"/>
  <c r="X28" i="16"/>
  <c r="X27" i="16"/>
  <c r="X26" i="16"/>
  <c r="X25" i="16"/>
  <c r="X24" i="16"/>
  <c r="X23" i="16"/>
  <c r="X22" i="16"/>
  <c r="X21" i="16"/>
  <c r="X20" i="16"/>
  <c r="X19" i="16"/>
  <c r="X18" i="16"/>
  <c r="X17" i="16"/>
  <c r="X16" i="16"/>
  <c r="X15" i="16"/>
  <c r="X14" i="16"/>
  <c r="X13" i="16"/>
  <c r="X12" i="16"/>
  <c r="X11" i="16"/>
  <c r="X10" i="16"/>
  <c r="X9" i="16"/>
  <c r="X8" i="16"/>
  <c r="X7" i="16"/>
  <c r="X6" i="16"/>
  <c r="X5" i="16"/>
  <c r="X4" i="16"/>
  <c r="H17" i="15"/>
  <c r="F9" i="17" s="1"/>
  <c r="H17" i="14"/>
  <c r="F8" i="17" s="1"/>
  <c r="AY4" i="17" l="1"/>
  <c r="O7" i="17"/>
  <c r="O6" i="17"/>
  <c r="L19" i="17"/>
  <c r="N19" i="17" s="1"/>
  <c r="AC20" i="17"/>
  <c r="O11" i="17"/>
  <c r="O14" i="17"/>
  <c r="O17" i="17"/>
  <c r="F19" i="17"/>
  <c r="H19" i="17" s="1"/>
  <c r="W20" i="17"/>
  <c r="O12" i="17"/>
  <c r="O18" i="17"/>
  <c r="O16" i="14"/>
  <c r="K8" i="17" s="1"/>
  <c r="O14" i="14"/>
  <c r="I8" i="17" s="1"/>
  <c r="O17" i="14"/>
  <c r="L8" i="17" s="1"/>
  <c r="O15" i="14"/>
  <c r="J8" i="17" s="1"/>
  <c r="AY10" i="17"/>
  <c r="G6" i="17"/>
  <c r="M6" i="17"/>
  <c r="AZ9" i="17"/>
  <c r="O10" i="17"/>
  <c r="H14" i="14"/>
  <c r="C8" i="17" s="1"/>
  <c r="H15" i="14"/>
  <c r="D8" i="17" s="1"/>
  <c r="H16" i="14"/>
  <c r="E8" i="17" s="1"/>
  <c r="H14" i="15"/>
  <c r="C9" i="17" s="1"/>
  <c r="H15" i="15"/>
  <c r="D9" i="17" s="1"/>
  <c r="H16" i="15"/>
  <c r="E9" i="17" s="1"/>
  <c r="N13" i="13"/>
  <c r="L13" i="13"/>
  <c r="M13" i="13" s="1"/>
  <c r="H13" i="13"/>
  <c r="L10" i="13"/>
  <c r="M10" i="13" s="1"/>
  <c r="H10" i="13"/>
  <c r="N9" i="13"/>
  <c r="L9" i="13"/>
  <c r="M9" i="13" s="1"/>
  <c r="K9" i="13"/>
  <c r="H9" i="13"/>
  <c r="O19" i="17" l="1"/>
  <c r="G8" i="17"/>
  <c r="H8" i="17" s="1"/>
  <c r="O16" i="15"/>
  <c r="K9" i="17" s="1"/>
  <c r="O14" i="15"/>
  <c r="I9" i="17" s="1"/>
  <c r="O17" i="15"/>
  <c r="L9" i="17" s="1"/>
  <c r="O15" i="15"/>
  <c r="J9" i="17" s="1"/>
  <c r="AZ8" i="17"/>
  <c r="AZ6" i="17"/>
  <c r="M8" i="17"/>
  <c r="N8" i="17" s="1"/>
  <c r="G9" i="17"/>
  <c r="H9" i="17" s="1"/>
  <c r="AZ7" i="17"/>
  <c r="AZ5" i="17"/>
  <c r="AZ4" i="17"/>
  <c r="O13" i="13"/>
  <c r="N10" i="13"/>
  <c r="O10" i="13" s="1"/>
  <c r="H20" i="13"/>
  <c r="O9" i="13"/>
  <c r="H17" i="13"/>
  <c r="H19" i="13"/>
  <c r="H18" i="13"/>
  <c r="O20" i="13" l="1"/>
  <c r="M9" i="17"/>
  <c r="O8" i="17"/>
  <c r="N9" i="17"/>
  <c r="O9" i="17" s="1"/>
  <c r="O19" i="13"/>
  <c r="O17" i="13"/>
  <c r="O18" i="13"/>
  <c r="N13" i="12" l="1"/>
  <c r="L13" i="12"/>
  <c r="M13" i="12" s="1"/>
  <c r="K13" i="12"/>
  <c r="H13" i="12"/>
  <c r="N12" i="12"/>
  <c r="L12" i="12"/>
  <c r="M12" i="12" s="1"/>
  <c r="K12" i="12"/>
  <c r="H12" i="12"/>
  <c r="N11" i="12"/>
  <c r="L11" i="12"/>
  <c r="M11" i="12" s="1"/>
  <c r="K11" i="12"/>
  <c r="H11" i="12"/>
  <c r="N10" i="12"/>
  <c r="L10" i="12"/>
  <c r="M10" i="12" s="1"/>
  <c r="K10" i="12"/>
  <c r="H10" i="12"/>
  <c r="N9" i="12"/>
  <c r="M9" i="12"/>
  <c r="L9" i="12"/>
  <c r="K9" i="12"/>
  <c r="H9" i="12"/>
  <c r="O13" i="12" l="1"/>
  <c r="O12" i="12"/>
  <c r="O10" i="12"/>
  <c r="H19" i="12"/>
  <c r="O11" i="12"/>
  <c r="O9" i="12"/>
  <c r="H16" i="12"/>
  <c r="H18" i="12"/>
  <c r="H17" i="12"/>
  <c r="O17" i="12" l="1"/>
  <c r="O18" i="12"/>
  <c r="O16" i="12"/>
  <c r="O19" i="12"/>
  <c r="L12" i="11"/>
  <c r="M12" i="11" s="1"/>
  <c r="K12" i="11"/>
  <c r="H12" i="11"/>
  <c r="N11" i="11"/>
  <c r="L11" i="11"/>
  <c r="M11" i="11" s="1"/>
  <c r="K11" i="11"/>
  <c r="H11" i="11"/>
  <c r="L10" i="11"/>
  <c r="M10" i="11" s="1"/>
  <c r="K10" i="11"/>
  <c r="H10" i="11"/>
  <c r="N13" i="10"/>
  <c r="L13" i="10"/>
  <c r="M13" i="10" s="1"/>
  <c r="K13" i="10"/>
  <c r="H13" i="10"/>
  <c r="N12" i="10"/>
  <c r="L12" i="10"/>
  <c r="M12" i="10" s="1"/>
  <c r="K12" i="10"/>
  <c r="H12" i="10"/>
  <c r="N11" i="10"/>
  <c r="L11" i="10"/>
  <c r="M11" i="10" s="1"/>
  <c r="K11" i="10"/>
  <c r="H11" i="10"/>
  <c r="O11" i="11" l="1"/>
  <c r="N12" i="11"/>
  <c r="O12" i="11" s="1"/>
  <c r="H18" i="11"/>
  <c r="N10" i="11"/>
  <c r="O10" i="11" s="1"/>
  <c r="H17" i="11"/>
  <c r="H19" i="11"/>
  <c r="H16" i="11"/>
  <c r="O13" i="10"/>
  <c r="O11" i="10"/>
  <c r="O12" i="10"/>
  <c r="H19" i="10"/>
  <c r="H20" i="10"/>
  <c r="H18" i="10"/>
  <c r="H17" i="10"/>
  <c r="O18" i="11" l="1"/>
  <c r="O16" i="11"/>
  <c r="O19" i="11"/>
  <c r="O17" i="11"/>
  <c r="O20" i="10"/>
  <c r="O17" i="10"/>
  <c r="O19" i="10"/>
  <c r="O18" i="10"/>
  <c r="M13" i="7" l="1"/>
  <c r="N13" i="7" s="1"/>
  <c r="L13" i="7"/>
  <c r="I13" i="7"/>
  <c r="O11" i="7"/>
  <c r="M11" i="7"/>
  <c r="N11" i="7" s="1"/>
  <c r="L11" i="7"/>
  <c r="I11" i="7"/>
  <c r="M10" i="7"/>
  <c r="N10" i="7" s="1"/>
  <c r="L10" i="7"/>
  <c r="I10" i="7"/>
  <c r="I20" i="7" l="1"/>
  <c r="P11" i="7"/>
  <c r="I19" i="7"/>
  <c r="I17" i="7"/>
  <c r="O10" i="7"/>
  <c r="P10" i="7" s="1"/>
  <c r="O13" i="7"/>
  <c r="P13" i="7" s="1"/>
  <c r="I18" i="7"/>
  <c r="P19" i="7" l="1"/>
  <c r="P17" i="7"/>
  <c r="P20" i="7"/>
  <c r="P18" i="7"/>
  <c r="N12" i="6" l="1"/>
  <c r="L12" i="6"/>
  <c r="M12" i="6" s="1"/>
  <c r="K12" i="6"/>
  <c r="H12" i="6"/>
  <c r="N11" i="6"/>
  <c r="L11" i="6"/>
  <c r="M11" i="6" s="1"/>
  <c r="K11" i="6"/>
  <c r="H11" i="6"/>
  <c r="N10" i="6"/>
  <c r="L10" i="6"/>
  <c r="M10" i="6" s="1"/>
  <c r="H10" i="6"/>
  <c r="H18" i="6" l="1"/>
  <c r="O12" i="6"/>
  <c r="O10" i="6"/>
  <c r="O11" i="6"/>
  <c r="H17" i="6"/>
  <c r="H19" i="6"/>
  <c r="H16" i="6"/>
  <c r="O16" i="6" l="1"/>
  <c r="O17" i="6"/>
  <c r="O18" i="6"/>
  <c r="O19" i="6"/>
  <c r="H14" i="5"/>
  <c r="N13" i="5"/>
  <c r="L13" i="5"/>
  <c r="M13" i="5" s="1"/>
  <c r="K13" i="5"/>
  <c r="H13" i="5"/>
  <c r="L12" i="5"/>
  <c r="N12" i="5" s="1"/>
  <c r="K12" i="5"/>
  <c r="H12" i="5"/>
  <c r="N11" i="5"/>
  <c r="L11" i="5"/>
  <c r="M11" i="5" s="1"/>
  <c r="K11" i="5"/>
  <c r="H11" i="5"/>
  <c r="L10" i="5"/>
  <c r="M10" i="5" s="1"/>
  <c r="K10" i="5"/>
  <c r="H10" i="5"/>
  <c r="N10" i="5" l="1"/>
  <c r="O10" i="5" s="1"/>
  <c r="M12" i="5"/>
  <c r="O12" i="5" s="1"/>
  <c r="H18" i="5"/>
  <c r="O13" i="5"/>
  <c r="O11" i="5"/>
  <c r="H17" i="5"/>
  <c r="H19" i="5"/>
  <c r="H16" i="5"/>
  <c r="O19" i="5" l="1"/>
  <c r="O17" i="5"/>
  <c r="O16" i="5"/>
  <c r="O18" i="5"/>
  <c r="H10" i="2"/>
  <c r="K10" i="2"/>
  <c r="L10" i="2"/>
  <c r="M10" i="2" s="1"/>
  <c r="H11" i="2"/>
  <c r="K11" i="2"/>
  <c r="L11" i="2"/>
  <c r="M11" i="2" s="1"/>
  <c r="N11" i="2"/>
  <c r="H12" i="2"/>
  <c r="K12" i="2"/>
  <c r="L12" i="2"/>
  <c r="M12" i="2" s="1"/>
  <c r="N12" i="2"/>
  <c r="H13" i="2"/>
  <c r="K13" i="2"/>
  <c r="L13" i="2"/>
  <c r="M13" i="2" s="1"/>
  <c r="N13" i="2"/>
  <c r="H18" i="2" l="1"/>
  <c r="O13" i="2"/>
  <c r="O10" i="2"/>
  <c r="O12" i="2"/>
  <c r="H17" i="2"/>
  <c r="H19" i="2"/>
  <c r="O11" i="2"/>
  <c r="H20" i="2"/>
  <c r="O18" i="2" l="1"/>
  <c r="O17" i="2"/>
  <c r="O20" i="2"/>
  <c r="O19" i="2"/>
  <c r="H9" i="1" l="1"/>
  <c r="K9" i="1"/>
  <c r="L9" i="1"/>
  <c r="M9" i="1" s="1"/>
  <c r="N9" i="1"/>
  <c r="H10" i="1"/>
  <c r="K10" i="1"/>
  <c r="L10" i="1"/>
  <c r="M10" i="1" s="1"/>
  <c r="N10" i="1"/>
  <c r="H11" i="1"/>
  <c r="K11" i="1"/>
  <c r="L11" i="1"/>
  <c r="M11" i="1" s="1"/>
  <c r="H12" i="1"/>
  <c r="K12" i="1"/>
  <c r="L12" i="1"/>
  <c r="N12" i="1" s="1"/>
  <c r="O9" i="1" l="1"/>
  <c r="H17" i="1"/>
  <c r="N11" i="1"/>
  <c r="O11" i="1" s="1"/>
  <c r="H18" i="1"/>
  <c r="H16" i="1"/>
  <c r="O10" i="1"/>
  <c r="M12" i="1"/>
  <c r="O12" i="1" s="1"/>
  <c r="H19" i="1"/>
  <c r="O19" i="1" l="1"/>
  <c r="O16" i="1"/>
  <c r="O18" i="1"/>
  <c r="O17" i="1"/>
</calcChain>
</file>

<file path=xl/sharedStrings.xml><?xml version="1.0" encoding="utf-8"?>
<sst xmlns="http://schemas.openxmlformats.org/spreadsheetml/2006/main" count="2191" uniqueCount="698">
  <si>
    <t xml:space="preserve"> </t>
  </si>
  <si>
    <t>Extremas:</t>
  </si>
  <si>
    <t>Recibio</t>
  </si>
  <si>
    <t xml:space="preserve">Elaboro y Proyecto </t>
  </si>
  <si>
    <t>Altas:</t>
  </si>
  <si>
    <t>Moderadas:</t>
  </si>
  <si>
    <t>Bajas:</t>
  </si>
  <si>
    <t xml:space="preserve">Formato de caracterizacion del procesos nomina.                                              -Novedades de no archivadas.                                  </t>
  </si>
  <si>
    <t xml:space="preserve">Lider de Nomina </t>
  </si>
  <si>
    <t xml:space="preserve">Quincenal </t>
  </si>
  <si>
    <t>Realizar la caracterizacio del proceso de nomina                                 - Registro quincenal de las novedades del personal.</t>
  </si>
  <si>
    <t xml:space="preserve">Asumir el Riesgo </t>
  </si>
  <si>
    <t>Preventivo</t>
  </si>
  <si>
    <t>Caracterizacion del proceso nomina.                         - Revisar cada 15 dias las novedades de cada servidor.</t>
  </si>
  <si>
    <t>Operativo</t>
  </si>
  <si>
    <t xml:space="preserve">No prestacion de servicios medicos                     -Morosidad en el pago.                            -No pago por parte de las eps las incapacidades </t>
  </si>
  <si>
    <t>Seguridad social liquidadas y pagadas sin el registro total de las novedades.</t>
  </si>
  <si>
    <t xml:space="preserve">Novedades no reportadas dentro de los tiempos al area de nomina.                                           </t>
  </si>
  <si>
    <t xml:space="preserve"># de nominas generadas sin errores / # total de nominas. </t>
  </si>
  <si>
    <t xml:space="preserve">Formato de caracterizacion del procesos nomina.                                              -Novedades de nonima archivadas.                                  </t>
  </si>
  <si>
    <t xml:space="preserve">Detectivo </t>
  </si>
  <si>
    <t>Pago de nomina de acordes a la realidad.                - Reclamaciones por parte de los servidores y entidades inherentes a la nomina.</t>
  </si>
  <si>
    <t>Nominas elaboradas sin el registro de novedades generadas en el periodo (cada 15 dias)</t>
  </si>
  <si>
    <t xml:space="preserve">Reporte de novedades extemporaneo.                     </t>
  </si>
  <si>
    <t># de hojas de vidas actualizadas / # total de hojas de vidas activas.</t>
  </si>
  <si>
    <t>Tabla de contenido actualizada.</t>
  </si>
  <si>
    <t xml:space="preserve">Lider talento humano </t>
  </si>
  <si>
    <t xml:space="preserve">Anual </t>
  </si>
  <si>
    <t xml:space="preserve">Realizar revisiones periodicas del contneido de las hoja de vida.                        </t>
  </si>
  <si>
    <t>Confrontar las hojas de vida con las novedades que genera cada servidor publico (pago de prestaciones sociales - estudios - incapacidades)                - Cumplimiento de la lista de chequeo y contenido de la hoja de vida según normatividad vigente.</t>
  </si>
  <si>
    <t xml:space="preserve">Hojas de vida desactualizadas.                        Hallazgos de entes de control.                                      </t>
  </si>
  <si>
    <t xml:space="preserve">Hojas de vidas existentes desactualizadas de los funcionarios de planta </t>
  </si>
  <si>
    <t xml:space="preserve">Desconocimiento de los funcionarios responsables del proceso.                                      - Falta de comunicación en el reporte de las novedades </t>
  </si>
  <si>
    <t># de induccion y reinducciones realizadas / # total de induciones y reinduccion programadas.</t>
  </si>
  <si>
    <t xml:space="preserve">Formato de caracterizacion del procesos inducicon y reinduccion.                                              -Actas de induccion y reinduccion.                                  </t>
  </si>
  <si>
    <t>Realizar la caracterizacio del proceso de induccion y reinduccion.                                 - Cumplir con el cronograma de induccion y reinduccion.</t>
  </si>
  <si>
    <t>Realizar proceso de inducion y reinduccion que permitan garantizar su realizacion del ingresos del perosnal a la entidad.                               -Realizar el proceso de reinduccion al inicio de cada vigencia.</t>
  </si>
  <si>
    <t xml:space="preserve">Los servidores publicos no cuenta con conocimientos adecuados sobre la insititucion y sobre sus funciones.                                    - Hallazgo adminstratvios de entes de control </t>
  </si>
  <si>
    <t xml:space="preserve"> Induccion y reinduccion inapropiados e insconsistentes no acordes la norma.</t>
  </si>
  <si>
    <t xml:space="preserve">Servidores publicos sin conomcientos adecuados sobre las funciones y la entidad </t>
  </si>
  <si>
    <t>INFORME DE AVANCE RESPONSABLE DEL PROCESO</t>
  </si>
  <si>
    <t>Impacto</t>
  </si>
  <si>
    <t>Probabilidad</t>
  </si>
  <si>
    <t>B</t>
  </si>
  <si>
    <t>A</t>
  </si>
  <si>
    <t>Estado a septiembre 30 de 2019</t>
  </si>
  <si>
    <t>INDICADOR</t>
  </si>
  <si>
    <t>REGISTROS</t>
  </si>
  <si>
    <t xml:space="preserve">RESPONSABLE </t>
  </si>
  <si>
    <t>PERIODICIDAD</t>
  </si>
  <si>
    <t>ACCIONES</t>
  </si>
  <si>
    <t>OPCIÓN DE MANEJO</t>
  </si>
  <si>
    <t>Zona de Riesgo</t>
  </si>
  <si>
    <t>Riesgo Residual</t>
  </si>
  <si>
    <t>Evaluación del Control</t>
  </si>
  <si>
    <t>Tipo de Control</t>
  </si>
  <si>
    <t>CONTROLES</t>
  </si>
  <si>
    <t>Riesgo Inherente</t>
  </si>
  <si>
    <t>Tipo de Riesgo</t>
  </si>
  <si>
    <t>CONSECUENCIAS POTENCIALES</t>
  </si>
  <si>
    <t>DESCRIPCIÓN</t>
  </si>
  <si>
    <t>RIESGO</t>
  </si>
  <si>
    <t>CAUSAS</t>
  </si>
  <si>
    <r>
      <rPr>
        <b/>
        <sz val="16"/>
        <color theme="1"/>
        <rFont val="Calibri"/>
        <family val="2"/>
        <scheme val="minor"/>
      </rPr>
      <t>Talento Humano:</t>
    </r>
    <r>
      <rPr>
        <sz val="16"/>
        <color theme="1"/>
        <rFont val="Calibri"/>
        <family val="2"/>
        <scheme val="minor"/>
      </rPr>
      <t xml:space="preserve"> Realizar actividades de TH con el fin de garantizar un clima organizacional optimo, donde los servidores publicos cuenten con herramientas para el desarrollo de sus actividades y un ambiente adecuado.                                                                                                                                                                                                                 </t>
    </r>
    <r>
      <rPr>
        <b/>
        <sz val="16"/>
        <color theme="1"/>
        <rFont val="Calibri"/>
        <family val="2"/>
        <scheme val="minor"/>
      </rPr>
      <t xml:space="preserve">      Nomina: </t>
    </r>
    <r>
      <rPr>
        <sz val="16"/>
        <color theme="1"/>
        <rFont val="Calibri"/>
        <family val="2"/>
        <scheme val="minor"/>
      </rPr>
      <t>Garantizar que los componentes prestacionales al que tiene derecho los servidores publicos se provisiones y se paguen en los terminos legales y en las establecidas.</t>
    </r>
  </si>
  <si>
    <t>Objetivo del Proceso:</t>
  </si>
  <si>
    <t xml:space="preserve">Año: </t>
  </si>
  <si>
    <t xml:space="preserve">TALENTO HUMANO Y NOMINA </t>
  </si>
  <si>
    <t>Proceso:</t>
  </si>
  <si>
    <t>Dentro del periodo comprendido en tre el 01 de abril al 30 de septiembre de 2019, no se registraron pago rechazados por saldos no disponibles, ya que siempre se realiza verificación de los saldos en Bancos antes de realizar la transferencia, se puede verificar en las carpetas de lasconciliaciones Bancarias de cada mes.</t>
  </si>
  <si>
    <t>/ # de pagos realizados./ # de pagos  rechazados por saldos no disponibles</t>
  </si>
  <si>
    <t>Saldos diario del libro de bancos, saldo diario de las cuentas bancarias en el portal empresarial.</t>
  </si>
  <si>
    <t>Tesoreria</t>
  </si>
  <si>
    <t xml:space="preserve">Diario </t>
  </si>
  <si>
    <t>Realizar lospagos con base en los saldos disponibles en los libros de bancos y en la plataforma empresarial.</t>
  </si>
  <si>
    <t>Monitoreo permanente con revision de saldos en cuentas bancarias en revision de chequera y monitoreo de saldo en el portal empresarial.</t>
  </si>
  <si>
    <t>Financiero</t>
  </si>
  <si>
    <t xml:space="preserve">Hallazgos disiciplinarios por parte de la contraloria.                              - Sobregiro que acarrean intereses y sanciones </t>
  </si>
  <si>
    <t xml:space="preserve">Realizar pagos sin verificar los saldos en libros en bancos </t>
  </si>
  <si>
    <t xml:space="preserve">Descuido en los mencanimos de verificacion de saldos en las cuentas bancarias </t>
  </si>
  <si>
    <t>A cada proveedor se le verifico su Nombre completo, número de Nit y/o cédula y su respectiva Cuenta Bancaria.</t>
  </si>
  <si>
    <t>para el periodo comprendido entre el 01 de  abril al 30 de septiembre de 2019 se anularon 24 ordenes de pago, por encontrarse co n errores en la elaboración. Se virifican en las carpetas donce se archivan las ordenes de pago.</t>
  </si>
  <si>
    <t># de pagos anulados/ # total de  inconsistencias detectadas/</t>
  </si>
  <si>
    <t xml:space="preserve">No requiere </t>
  </si>
  <si>
    <t>Diario</t>
  </si>
  <si>
    <t xml:space="preserve">Solicitar al Supervisor del contrato  el Acta de Supervisión revisada, firmada y con sus debidos soportes </t>
  </si>
  <si>
    <t>Verificación del RUT, nombre del proveedor y cuenta a consignar</t>
  </si>
  <si>
    <t>Confianza e imagen</t>
  </si>
  <si>
    <t>Inconformidad por parte de los proveedores  y contratistas por mora en el pago y/o por consignación extraviada</t>
  </si>
  <si>
    <t>Efectuar pago sin los debidos soportes,  y efectuar paago a proveedor equivocado</t>
  </si>
  <si>
    <t>Existe deficiencia en mecanismos de verificación a tiempo de las Actas de Supervisión y demas soportes, por permanecer  en cuarentena  porel covin 19,</t>
  </si>
  <si>
    <t>Todas las Ordenes de pago y las notas Tesorales se encuentran con todos los soportes legales.</t>
  </si>
  <si>
    <t>Dentro del periodo comprendido en tre el 01 de abril al 30 de septiembre de 2019, se generaron  1154 ordenes de pago de la cuales se pagaron 1130, debido a que se anularon 24 por error en la elboración de la orden de pago, se  pueden verificar en las carpetas donde se archivan las ordenes de pago.</t>
  </si>
  <si>
    <t># de cuentas pagadas con los debidos soportes/# total de cuentas programadas</t>
  </si>
  <si>
    <t xml:space="preserve">Orden de pago y acta de supervision diligenciadas y firmadas </t>
  </si>
  <si>
    <t xml:space="preserve">Supervisor - presupuesto - tesoreria </t>
  </si>
  <si>
    <t>Permanente</t>
  </si>
  <si>
    <t xml:space="preserve">Dar cumplimiento a la lista a la verificacion de los soportes </t>
  </si>
  <si>
    <t xml:space="preserve">Reducir el Riesgo </t>
  </si>
  <si>
    <t xml:space="preserve">Verificar los soportes de ejecucion del contrato. </t>
  </si>
  <si>
    <t>Cumplimiento</t>
  </si>
  <si>
    <t>Hallazgos de tipo administrativo, incumplimiento de procesos de tesoreria</t>
  </si>
  <si>
    <t>Pago de cuentas programadas sin los debidos soportes de pago, debido a la cuarentena por el virus covin 19 se dificulta la revisión de los soporte legales a tiempo.</t>
  </si>
  <si>
    <t>Urgencia para el pago debido a compromisos adquiridos con proveedores</t>
  </si>
  <si>
    <t xml:space="preserve">Las chequeras y los Token, siempre mantienen custodiados en la caja aFuerte de la Tesoreria. </t>
  </si>
  <si>
    <t>Una vez se utilice el Token para  subir a la  plataforma del Banco Davivienda la información para el proceso de pago de todas la obligaciones de la Entidad, se procede a guardar el Token en la Caja fuerte, la Jefe Administrativa y Financiera periodicamente revisa la custodia del token.</t>
  </si>
  <si>
    <t># de chequeras y token guardados / # de chequeras y token habilitados en el banco.</t>
  </si>
  <si>
    <t>Mantener los cheques y token dentro de la caja fuerte  en la casa.</t>
  </si>
  <si>
    <t>Guardar los cheques y el token en la caja fuerte de la casa.</t>
  </si>
  <si>
    <t xml:space="preserve">Perdida de dinero.                  -Hallazgos disciplinarios por entes de control.                 </t>
  </si>
  <si>
    <t>Cheques y token habilitados con vulnerabilidad ante el robo en casa.</t>
  </si>
  <si>
    <t>Por el trabajo en casa debido a la cuarentena por el virus covin 19,  puede existir un  Descuido del funcionario con el control de seguridad en  la casa .</t>
  </si>
  <si>
    <t>AVANCE (%)</t>
  </si>
  <si>
    <t>Optimizar el manejo de los recursos financieros, garantizando el pago de los compromisos de manera transparente, eficiente y oportuna, que permita el cumplimiento de los objetivos del instituto.</t>
  </si>
  <si>
    <t>TESORERÍA</t>
  </si>
  <si>
    <t>No de conciliaciones realizadas sin errores / No de conciliaciones realizadas en el año.</t>
  </si>
  <si>
    <t>* Comprobantes de ingresos y notas credito.                      * Acta de conciliacion y ejecuciones.                 * Saldos CDP y RP mensual</t>
  </si>
  <si>
    <t>Lider de presupuesto.</t>
  </si>
  <si>
    <t>Diaria</t>
  </si>
  <si>
    <t xml:space="preserve">* Ingreso de recursos en tiempo real.                                        * Registro de la novedades de incorporacion de CDP y anulacion de RP.                               * Conciliacion mensual </t>
  </si>
  <si>
    <t>Asumir el Riesgo</t>
  </si>
  <si>
    <t>* Revision diaria de bancos para el ingreso                              * Cruce de rubros con planeacion.</t>
  </si>
  <si>
    <t>* Mala planeacion.                                      * Incumpliminto en la toma de decisiones directivas.                                 * Sanciones por entes externos.</t>
  </si>
  <si>
    <t xml:space="preserve">Informacion presupuestal errada para toma de decisiones gerenciales </t>
  </si>
  <si>
    <t xml:space="preserve">Las ejecuciones no reflejan la realidad presupuestal </t>
  </si>
  <si>
    <t>No de CDP y RP generados sin errores / No total de CDP Y RP expedidos.</t>
  </si>
  <si>
    <t xml:space="preserve">CDP Y RP expedidos </t>
  </si>
  <si>
    <t>Atravez de la segregacion de funciones las personas encargadas deberan verificar que los valores, rubros y terceros coincidan con los solicitado</t>
  </si>
  <si>
    <t>* Segregacion de funciones para verificacion de valores y terceros</t>
  </si>
  <si>
    <t>* Atrasos en la posible contratacion.                            * Hallazgos disciplinarios.                         * Inconsistencias al realizar los crusos con planeacion.</t>
  </si>
  <si>
    <t xml:space="preserve">CDP y RP con errores en rubro, valor y terceros </t>
  </si>
  <si>
    <t>Posibles errores en al expedicion de los CDP y RP</t>
  </si>
  <si>
    <t xml:space="preserve"># de CDP Y RP expedidos con fechas correctas / total de CDP y RP expedidos </t>
  </si>
  <si>
    <t xml:space="preserve">Realizar la verificacion de las necesidades diarias de expecicion de CDP Y RP </t>
  </si>
  <si>
    <t>Verificacion de las fechas de expeccion de los CDP Y RP.</t>
  </si>
  <si>
    <t>* CDP Y RP con errores                              *  Hallazgos disciplinarios por parte de entes de control.</t>
  </si>
  <si>
    <t xml:space="preserve">Solicitud de Disponibilidad y Registro efectuados de manera atrazada al tiempo real </t>
  </si>
  <si>
    <t>Producir informacion presupuestal de manera oportuna y razonable con el fin de que sea util en la toma de desiciones.</t>
  </si>
  <si>
    <t>PRESUPUESTO</t>
  </si>
  <si>
    <t>SISTEMAS</t>
  </si>
  <si>
    <t>Garantizar el correcto funcionamiento y el buen uso de los equipos tecnologicos del insituto y Respaldar la informacion contenida en los ordenadores de cada oficina productora, evitando, perdida masiva de los mismos.</t>
  </si>
  <si>
    <t>Exposición a redes de datos, dispositivos externos, acceso a páginas diferentes a las institucionales</t>
  </si>
  <si>
    <t>Equipos de computo existentes infectados con virus informatico</t>
  </si>
  <si>
    <t>Sobrecostos y parálisis en los procesos ejecutados y el posible robo de informacion.</t>
  </si>
  <si>
    <t>Tecnológico</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</si>
  <si>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</si>
  <si>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 xml:space="preserve">Evitar el Riesgo </t>
  </si>
  <si>
    <t>Implementar en su totalidad la politica de seguridad y privacidad de la informacion.                                 -Generar backups diarios para la base de datos de red,                                                          -actualizar permanentemente el antivirus institucional</t>
  </si>
  <si>
    <t>area sistemas</t>
  </si>
  <si>
    <t>Acta de socializacion de la politica de seguridad y privacidad.                      -Registro de eventos que sucedan en cada equipo.                        -</t>
  </si>
  <si>
    <t># de equipos de computo con las implementaciones necesarias para su seguridad / # total de equipos del instituto</t>
  </si>
  <si>
    <t>Falta de presupuesto.            - Falta de conocimietno de funcioarios de sistemas.</t>
  </si>
  <si>
    <t xml:space="preserve">Sistemas operativos en funcionamiento sin licencias </t>
  </si>
  <si>
    <t>Sanciones por parte de los entes de control</t>
  </si>
  <si>
    <t>Hojas de vidas de los equipos de computo.                   -Software libre y open sourse</t>
  </si>
  <si>
    <t>Realizar el inventario de las licencias de los equipos de la entidad.                                                           -Diligenciamiento de hojas de vida para detectar incosistencias.</t>
  </si>
  <si>
    <t xml:space="preserve">Semestral </t>
  </si>
  <si>
    <t>Hojas de vida de los equipos de computo.</t>
  </si>
  <si>
    <t># de equipos con licenciamiento /# total de equipos con que cuenta la entidad.</t>
  </si>
  <si>
    <t>Insuficiente inversión en Sistemas de Información
Eventos ajenos a la institución (fallas eléctricos)</t>
  </si>
  <si>
    <t xml:space="preserve">Softwares en funcionamiento con perdida de la informacion. </t>
  </si>
  <si>
    <t xml:space="preserve">Paralisis en los procesos.                                    -informacion suministrada errada por perdida de la informacion.                         </t>
  </si>
  <si>
    <t>Backups de la Información                        -Sistemas de alimentacion auxiliar (UPS)</t>
  </si>
  <si>
    <t xml:space="preserve">Generacion de Backups  de la informacion. </t>
  </si>
  <si>
    <t xml:space="preserve">Mensual </t>
  </si>
  <si>
    <t>Registro de copias de seguridad firmadas por el funcionario responsable del equipo.</t>
  </si>
  <si>
    <t>#Backups realizados en cada equipo / # total de equipos en el instituto.</t>
  </si>
  <si>
    <t>Falta de capacitacion de inducion y reinduccion del uso de los sistemas de informacion.</t>
  </si>
  <si>
    <t>Usuarios realizan de manera deficiente el manejo de los equipos</t>
  </si>
  <si>
    <t>Parallisis de los servicios.                                       -Retrazo en los procesos.                                -sobrecostos para la entidad.</t>
  </si>
  <si>
    <t>Socializacion de politica de seguridad y privacidad de la informacion.                              -Socializacion de cuidados basicos de los equipos.                                     -Sondeo general del uso del equipo de computo.</t>
  </si>
  <si>
    <t xml:space="preserve">Correctivo </t>
  </si>
  <si>
    <t>Realizar la socializacion de la politcada de seguirdad y privacidad de la informacion  y delos cuidados basico de los equipos de computo.                     - Realizar un sondeo general del uso del equipo de computo.                                                            -Realizar capacitaciones y reforzar a los funcionarios en el manejo del uso de equipo.</t>
  </si>
  <si>
    <t xml:space="preserve">Acta de socializacion de la politica de seguridad y privacidad.                      -folleto de cuidados basicos de computo.                 -Actas firmadas de capacitaciones. </t>
  </si>
  <si>
    <t># de funcioarios capacitados / # total de funcioarios de la entidad.</t>
  </si>
  <si>
    <t>sin comunicación remota al servidor (periodo de confinamiento - covid -19)</t>
  </si>
  <si>
    <t xml:space="preserve">perdida de comunicación </t>
  </si>
  <si>
    <t>demora en los procesos  financieros</t>
  </si>
  <si>
    <t>conexión permanente en el ordenador</t>
  </si>
  <si>
    <t>baja</t>
  </si>
  <si>
    <t xml:space="preserve">mantener el ordenador encendido y en permanente supervision </t>
  </si>
  <si>
    <t>diario</t>
  </si>
  <si>
    <t>el servidor se encuentra supervisado por el area de sistemas</t>
  </si>
  <si>
    <t># de funcionarios que cuentan con ingreso exitoso al servidor</t>
  </si>
  <si>
    <t xml:space="preserve">SEGURIDAD Y SALUD EN EL TRABAJO </t>
  </si>
  <si>
    <t>Prevenir, mitigar y controlar accidentes, acciones y condiciones inseguras, generando actividades de promocion y prevencion para los funcionarios, velando por el bienestar, salud y seguridad de los trabajadores</t>
  </si>
  <si>
    <t>RESPONSABLE</t>
  </si>
  <si>
    <t>Presencia de ausentismo laboral por accidentes de trabajo o enfermeda laboral.</t>
  </si>
  <si>
    <t>Jornadas laborales Establecidad que generan complicaciones (Publico, Biomecanico, Fiscio, Locativo y Psicosocial)</t>
  </si>
  <si>
    <t xml:space="preserve">Incapacidad temporal, permanente  y reubicacion laboral.              - Disminucion de la productividad del proceso. </t>
  </si>
  <si>
    <t>Identificar la notificacion y la investigacion de incidentes, accidentes de trabajo y enfermedades laborales.</t>
  </si>
  <si>
    <t xml:space="preserve">Reduce el Riesgo </t>
  </si>
  <si>
    <t>Realizar examenes periodicos, medicos ocupacionales.                      - Capacitaciones al perosnal para prevenir y mitigar accidentes de trabajos sobre actos inseguros y condiciones inseguras dentro de sus lugares de trabajo.</t>
  </si>
  <si>
    <t xml:space="preserve">Trimestral </t>
  </si>
  <si>
    <t xml:space="preserve">Lider Seguridad y Salud en el Trabajo </t>
  </si>
  <si>
    <t xml:space="preserve">Soportes de asistencia de capacitacion.           -Custodia de historias clinicas. </t>
  </si>
  <si>
    <t xml:space="preserve"># personas que no presentaron Accidentes de trabajo y Enfermedades laborales registradas / # de personas expuestas  </t>
  </si>
  <si>
    <t>Escaso presupuesto para la implementacion y ejecucion del  SGSST.</t>
  </si>
  <si>
    <t>Asignacion de recursos establecidos con insuficiente atencion por parte de la alta direccion.</t>
  </si>
  <si>
    <t>Obtaculiza la labor para la implementacion de las medidas planeadas.                  - Sanciones por el incumplimiento a la elaboracion del SGSST.                                        -</t>
  </si>
  <si>
    <t xml:space="preserve">Definir  recursos necesarios para la implementacion y diseño SGSST y comunicarlos a la alta direccion para que sean incorporados al prespupuesto de cada vigencia. </t>
  </si>
  <si>
    <t>Revisar la capacidad del SGSST para satisfacer la necesidades globales del insituto en materia de SST.</t>
  </si>
  <si>
    <t>Plan anual de trabajo SGSST</t>
  </si>
  <si>
    <t>Plan anual de trabajo Elaborado - Socializado - e incorporado en el presupuesto.</t>
  </si>
  <si>
    <t>Lesiones por transtornos osteomuscolares</t>
  </si>
  <si>
    <t xml:space="preserve">Posturas en el area de trabajo prolongadas que generan enfermedades ergonomicas  en los trabajadores </t>
  </si>
  <si>
    <t>Localizacion de dolores en cuellos espalda, hombros, muñeca y manos que impiden cumplir con las actividades diarias.</t>
  </si>
  <si>
    <t>Capacitacion de Higiene postural.             -Implementacion de pausas activas.</t>
  </si>
  <si>
    <t>Vigilar las condicciones en los ambientes de trabajo.                                          -Implementar programas de prevencion y promocion para enfermedades generadas por transtornos osteomusculares.</t>
  </si>
  <si>
    <t xml:space="preserve">Bimestral </t>
  </si>
  <si>
    <t xml:space="preserve">Soportes de capacitaciones.               -Matriz de peligros.                    -Vigilancia epidemiologica </t>
  </si>
  <si>
    <t># de personal que no presento enfemedades laborales / # de personal expuesto.</t>
  </si>
  <si>
    <t>CONTABILIDAD</t>
  </si>
  <si>
    <t>Registrar todos los hechos economicos de la entidad con su respectivas imputacion contable para asi Producir y presentar estados financieros confiables y oportunos que reflejen la situacion financiera, economica como herramienta para toma de decisiones genrencial que permita coadyudar al cumplimiento de las metas y objetivos institucionales</t>
  </si>
  <si>
    <t>Tipo de  Riesgo</t>
  </si>
  <si>
    <t xml:space="preserve">RESPONSABLES </t>
  </si>
  <si>
    <t>Desconocimiento de los protocolos contables.                              - Descuido por parte del funcionario encargado de la revision de las cuentas.</t>
  </si>
  <si>
    <t>Hechos economicos  sin la inputacion contable adecuada.</t>
  </si>
  <si>
    <t>Estados financieros no razonables ni confiables.                    Hallazgos or parte de entes de control.                                - Reportes con errores en cociliaciones.</t>
  </si>
  <si>
    <t>Revisar la parametrizacion en el sistema.                          -Revisar antes de cada cierre mensual los codigos contables versus codigos presupuestales.</t>
  </si>
  <si>
    <t>Realizar las conciliaciones mensuales (presupuesto - contabilidad - tesoreria)                 -Veriricacion por parte del funcionario las imputaciones presupuestales en cada orden de pago.</t>
  </si>
  <si>
    <t xml:space="preserve">Diaria y Mensual </t>
  </si>
  <si>
    <t xml:space="preserve">Contador </t>
  </si>
  <si>
    <t>Conciliaciones entre areas mensuales.                   -Ordenes de pagos firmadas.</t>
  </si>
  <si>
    <t xml:space="preserve"># de ordenes de pago realizadas / # total de ordenes de pago  </t>
  </si>
  <si>
    <t xml:space="preserve">Presentacion extemporanea e las declaraciones tributarias </t>
  </si>
  <si>
    <t xml:space="preserve">Sanciones pecuniarias por de las entidades con quien se tiene la obligacion.                             -Sanciones de orden administrativo, fiscal y Disciplinario       </t>
  </si>
  <si>
    <t>Cronograma de declaraciones tributarias en lugar visible.                               -Entrega de la informacion objeto de la delcaracion establecidos dentro de los tiempos.</t>
  </si>
  <si>
    <t xml:space="preserve">Elaboracion de las declaraciones tributarias en el cierre del mes.                      -Elaborar cronograma de fechas.                                         </t>
  </si>
  <si>
    <t xml:space="preserve">Contador  - pagador </t>
  </si>
  <si>
    <t xml:space="preserve">Comprobantes de egresos.                          - Declaracion tributarias presentadas.                      Cronograma realizado </t>
  </si>
  <si>
    <t>plataforma del chip genera  errores en la validacion.</t>
  </si>
  <si>
    <t>Revision de la diferente normatividad emada por la CGR.                                Circularizacion a entidades con las que se tienen operaciones reciprocas.</t>
  </si>
  <si>
    <t xml:space="preserve">Actualizacion de plan de cuentas                 -Circulares </t>
  </si>
  <si>
    <t># de ciruclares enviadas # de entidades publicas.</t>
  </si>
  <si>
    <t>PLANEACIÓN</t>
  </si>
  <si>
    <t xml:space="preserve">Realizar la, asesoría, seguimiento y control de los planes, programas, proyectos y actividades técnicas y administrativas del Sistema Departamental del Deporte, garantizando la correcta aplicación de normas y procedimientos vigentes y contribuir al desarrollo y cumplimiento de la misión, políticas, objetivos y metas institucionales. </t>
  </si>
  <si>
    <t xml:space="preserve">Detrimento patrimonial, hallazgos de entes de control. </t>
  </si>
  <si>
    <t>Estratégico</t>
  </si>
  <si>
    <t>Coordinador de planeación</t>
  </si>
  <si>
    <t>Reporte inadecuado de informacion</t>
  </si>
  <si>
    <t>Coordinador de planeacion</t>
  </si>
  <si>
    <t>Trimestral</t>
  </si>
  <si>
    <t>Hallazgos de entes de control, Sanciones economicas.</t>
  </si>
  <si>
    <t>Capacitacion funcionario,  informes de empalme entre las areas, informe MGA</t>
  </si>
  <si>
    <t xml:space="preserve">Eventual </t>
  </si>
  <si>
    <t>Demora en los tramites y posibles errores en la expedicion de los docuementos presupuestales.</t>
  </si>
  <si>
    <t>ALMACÉN</t>
  </si>
  <si>
    <t>Recibir, almacenar y distribuir los Bienes, Materiales y Suministros que compra el instituto para sus diferntes dependencias, Garantizando que los Bienes, Materiales y Suministros cumplan con las especificaciones y calidad solicitadas.</t>
  </si>
  <si>
    <t>Desconocimiento del procedimiento que hacen parte del manual de funciones. No aplicación de los formatos (kardex - ingresos y egresos de almacen)</t>
  </si>
  <si>
    <t xml:space="preserve">Inventario del instituto existente con diferencias entre movimientos fisicos con el sistema </t>
  </si>
  <si>
    <t>Incertidumbre frente al stock de inventarios.                    - Incumplimiento apoyo a eventos del instituto.</t>
  </si>
  <si>
    <t>Revisiones periódicas del inventario físico contrastado con el que arroja el sistema</t>
  </si>
  <si>
    <t>Determinar de acuerdo a las revisiones periódicas las inconsistencias encontradas y realizar los seguimientos necesarios para llegar a valores reales</t>
  </si>
  <si>
    <t xml:space="preserve">Lider de Almacen </t>
  </si>
  <si>
    <t>Formato diligencias de ingresosy egresos.                     - Kardez digital              -Acta de arqueo.</t>
  </si>
  <si>
    <t># de revisiones realizadas/# total de revisiones programadas.</t>
  </si>
  <si>
    <t>Baja adherencia a los procedimientos de Almacén</t>
  </si>
  <si>
    <t>Entrega de bienes y suministros a cada uno de las areas sin los debidos soportes (Solicitudes de almacen diligenciados firmados para efectuar dicha entrega</t>
  </si>
  <si>
    <t>Alteraciones en el inventario de la Institución por falencias en el proceso de entrega de bienes y suministros</t>
  </si>
  <si>
    <t>Despacho de bienes y suministros unicamente con la solicitud de pedido   debidamente firmados</t>
  </si>
  <si>
    <t xml:space="preserve">Solicitar al personal que realiza pedidos internos de bienes y suministros la respectiva solicitud de pedido y cumplimiento de los respectivos soportes </t>
  </si>
  <si>
    <t>Solicitud y acta de entrega realizadas por cada una de la áreas</t>
  </si>
  <si>
    <t># deSolicitudes de bienes y suministros / # de acta de  inventario entregado con soportes</t>
  </si>
  <si>
    <t>Dificultades presupuestales.                       -  Mala planeacion</t>
  </si>
  <si>
    <t>Stock de bienes y suministros requeridos insuficientes</t>
  </si>
  <si>
    <t>* Entrega inoportuna de los pedidos internos externos por parte del área de almacén.                                       * Compras aceptadas sin el cumplimiento de especificaciones tecnicas</t>
  </si>
  <si>
    <t>* Revisión permanente de las existencias.                         * Verificacion mediante observacion directa del cumplimiento de especificaciones al momento de ingreso al almacen.</t>
  </si>
  <si>
    <t>* Mantener el stock suficiente de bienes y suministros de acuerdo a las  necesidades de cada área,                                                 * Definir criterios para la verificacion de productos o elementos adquiridos conforme a los requisitos de compra.</t>
  </si>
  <si>
    <t xml:space="preserve">Permanente </t>
  </si>
  <si>
    <t>Lider de almacen                         -  lider  proceso de contratacion por area.                          - Supervisor del contrato de compra.</t>
  </si>
  <si>
    <t xml:space="preserve">* Formato de ingresos y salidades, y solicitudes almacen.                               * formato de acta de entraga al almacen y soportes </t>
  </si>
  <si>
    <t>Stock bienes y suministors entregados / # de pedidos de bienes y suministros.                                                                                -                                                -No de actas de entrada al almacen / No total de compras realizadas</t>
  </si>
  <si>
    <t>Estado Enero a Marzo 31 de 2021</t>
  </si>
  <si>
    <t>Se realizo permanentemente la revisión y monitoreo de los saldos en  libro de Bancos,y el  Portal empresarial</t>
  </si>
  <si>
    <t xml:space="preserve">* Por hurto de archivo.              </t>
  </si>
  <si>
    <t>Documentos de archivo con registro historico y/o de vigencias anteriores que no se encuentran fisicamente.</t>
  </si>
  <si>
    <t>Brindar informacion errada.                -Omision de informacion               - Demandas contra el insituto o procedimientos judiciales.             -Sanciones por entes de control.</t>
  </si>
  <si>
    <t>* Formato de control de prestamo.                      * Aplicación de las tablas de retencion.                           * Restringir el acceso a personal no autorizado.</t>
  </si>
  <si>
    <t>* Implementar el formato de control de prestamos.            * Aprobacion y acta de comité IGD de baja de documentos.                                * Adoptar medidas de seguridad para el acceso a las instalaciones.</t>
  </si>
  <si>
    <t xml:space="preserve">Lider de Archivo central </t>
  </si>
  <si>
    <t>* Formato de control de prestamo de docuemntos.                       * Actas de comité.                     * Verificacion del sistema de seguridad de las instalaciones.</t>
  </si>
  <si>
    <t xml:space="preserve"># de documentos prestados/# total de documentos solicitados </t>
  </si>
  <si>
    <t xml:space="preserve">            *  Por dar de baja a documentos sin cumplimiento de tabla de retencion</t>
  </si>
  <si>
    <t>Documentos de archivo  que no se encuentran fisicamente.</t>
  </si>
  <si>
    <t xml:space="preserve">Extravio de documentos </t>
  </si>
  <si>
    <t>Alteracion, extravio o manipulacion de documentos oficiales.</t>
  </si>
  <si>
    <t>* Alteracion de informacion                      * Omision de la informacion.                         * Demandas contra el instituto o procedimientos judiciales.                       * Sanciones por entes de control.</t>
  </si>
  <si>
    <t>Implementar el formato de control de prestamos.                   * documentos foliados, cumplir con los protocolos de solicitud de la informacion.                                   * Restriccion de acceso a personal no autorizado.</t>
  </si>
  <si>
    <t xml:space="preserve">Lider de Archivo Central </t>
  </si>
  <si>
    <t>* Formato de control de prestamo de documentos.</t>
  </si>
  <si>
    <t>Fuerza Mayor</t>
  </si>
  <si>
    <t>Fenomeno Natural (Incendio o Inundación, otros)</t>
  </si>
  <si>
    <t>Perdida de toda la documentación del Archivo Central</t>
  </si>
  <si>
    <t>* Aplicar medidas de prevencion a corto plazo</t>
  </si>
  <si>
    <t>Ubicación de documentos dentro de las estanterias.                                         - Implementar sistema de gestion de seguridad y salud de control de plagas.</t>
  </si>
  <si>
    <t xml:space="preserve">Lider de Archivo central - Jefe adminsitrativa y financiera </t>
  </si>
  <si>
    <t xml:space="preserve">Actas de visita con especificaciones </t>
  </si>
  <si>
    <t># de visitas de control realizadas  /# total de visitas en el año (4)</t>
  </si>
  <si>
    <t xml:space="preserve"> condiciones del almacenamiento y conservacion inadecuados.</t>
  </si>
  <si>
    <t xml:space="preserve">documentacion del archivo central con deterioro en la informacion. </t>
  </si>
  <si>
    <t xml:space="preserve">Perdida de la informacion parcial o total.                                                  -No disponibilidad de la documentacion al requerirse </t>
  </si>
  <si>
    <t>* Revision periodica de la documentacion archivada para detectar cualquier anomalia que pueda deteriorarla</t>
  </si>
  <si>
    <t>Definir documentalmente el control para evitar el deterioro de la documentación.</t>
  </si>
  <si>
    <t xml:space="preserve">Actas de reunion con especificaciones </t>
  </si>
  <si>
    <t>Proyectos ejecutados de forma inadecuada sin  el debido cumplimiento de las metas del Plan de Desarrollo Departamental</t>
  </si>
  <si>
    <t>Realizar el segumiento mensual de la ejecucion de los proyectos de inversion con respecto a los bancos de programas y proyectos certificados</t>
  </si>
  <si>
    <t>*Realizar la verificacion  que los objetos contractuales sean coherentes al cumplimiento al plan de desarrollo Departamental           
*Realizarel seguimiento y control de los certificados de bancos y programas de proyectos expedidos</t>
  </si>
  <si>
    <t xml:space="preserve">Realizar el respectivo  Seguimiento y control  a los certificados de bancos de programs y proyectos expedidos </t>
  </si>
  <si>
    <t># De Bancos de Proyectos Certficiados/ # De Bancos de Proyectos  solicitados</t>
  </si>
  <si>
    <t>Desconocimiento de los instrumentos de planificacion adoptados a nivel nacional depaertamental e institucional</t>
  </si>
  <si>
    <t>Incumplimientos enla entraga de los informes requeridos por los diferentes entes de control</t>
  </si>
  <si>
    <t>Realizar el seguimiento a los instrumentos de planificacion requeridos , segun el cronograma establecido</t>
  </si>
  <si>
    <t>*Realizar el seguimiento al cronograma de los informes y reportes requeridos por los diferentes entidades publicas</t>
  </si>
  <si>
    <t xml:space="preserve">Reporte de los instrumentos de planificacion  entregados a las diferentes entidades publicas: 
*Mapas de riesgos
*planes de accion
*plan anticorrupcion
*Reportes SPI-DNP
  </t>
  </si>
  <si>
    <t># se reportes en la plataforma SPI-DNP realizados/# de seguimientos porgramados en la vigencia</t>
  </si>
  <si>
    <t># reportes realizados al plan de accion  / # de reportes programados en la vigencia</t>
  </si>
  <si>
    <t># seguimientos al plan anticorrupcion/# de reportes programados en la vigencia</t>
  </si>
  <si>
    <t>Falta de personal idoneo para la formulacion y estructuracion  de los proyectos de inversion del Instituto Departamental de Frporte y Recreacion del Quindio</t>
  </si>
  <si>
    <t xml:space="preserve">Proyectos mal estructurados y sin enfoque al cumplimiento de las metas del Plan de Desarrollo </t>
  </si>
  <si>
    <t>Realizar de manera idonea la estructuracion, formulacion y ajustes de los proyectos, en cumplimiento al plan de desarrollo</t>
  </si>
  <si>
    <t xml:space="preserve">Proyectos formulados en la Metodología MGA,  anexos de los proyectos de inversion, solicitudes de ajustes </t>
  </si>
  <si>
    <t># de ajustes realizados a los proyectos de inversion/ # de proyectos formulados</t>
  </si>
  <si>
    <t>INSTITUTO DEPARTAMENTAL DE DEPORTE Y RECREACION DEL QUINDIO "INDEPORTES QUINDIO".</t>
  </si>
  <si>
    <t xml:space="preserve">             MAPA DE RIESGOS INSTITUCIONAL </t>
  </si>
  <si>
    <t xml:space="preserve">DEFENSA JUDICIAL - INVESTIGACION DISCIPLINARIA </t>
  </si>
  <si>
    <t xml:space="preserve">Representar al Instituto Departamental  de Deporte y Recreacion del Quindio "Indeportes Quindio"  en los procesos judiciales en los que la entidad es demandada o demandante, realizando las correspondientes acciones judiciales  para la defensa de sus intereses  asi como atender los asuntos jurídicos  puestos a su concideracion  tramitandolos conforme a su naturaleza y disposiciones legales aplicables.   </t>
  </si>
  <si>
    <t>RESPUESTA</t>
  </si>
  <si>
    <t xml:space="preserve">
 Dar respuesta a requerimientos judiciales fuera de los terminos legales .</t>
  </si>
  <si>
    <t xml:space="preserve">Procesos Judiciales adelantados con vencimiento de terminos </t>
  </si>
  <si>
    <t>Detrimento patrimonial por pérdida de demandas.</t>
  </si>
  <si>
    <t xml:space="preserve">Revision semanal de los procesos para que se cumple en terminos legales todos sus procedimientos </t>
  </si>
  <si>
    <t xml:space="preserve">
Realizar y actualizar el seguimiento del estado  actual  de los procesos  judiciales de acuerdo a los términos establecidos por el juzgados  en sus diferentes etapas procesales </t>
  </si>
  <si>
    <t>Mensual</t>
  </si>
  <si>
    <t xml:space="preserve">Defensa judicial </t>
  </si>
  <si>
    <t xml:space="preserve">Oficio de respuesta a las solicitudes judiciales de conformidad con la etapa en la que se encuentre el proceso.
Documentos que se generan por la actuación correspondiente del proceso (contestación a la demanda, alegatos de conclusión, entre otros) 
Acta de asistencia a las audiencias programadas por el juzgado </t>
  </si>
  <si>
    <t># de procesos adelantados sin vencimiento de términos / total de procesos judiciales que adelanta la Institución</t>
  </si>
  <si>
    <t xml:space="preserve">Indebida representacion judicial y negligencia por parte del abogado responsable </t>
  </si>
  <si>
    <t xml:space="preserve">Sentecias resolutivas en contra del insituto sin apelar </t>
  </si>
  <si>
    <t xml:space="preserve">Asumir completamente el valor de la sentencia, Detrimento patrimonial </t>
  </si>
  <si>
    <t xml:space="preserve">Seguimiento a las etapas del proceso judicial.
Hacer uso de los recursos a que hayn lugar  en el momento procesal oportuno. </t>
  </si>
  <si>
    <t xml:space="preserve">Realizar las actuaciones y la representación  que se generen en cada etapa del proceso judicial </t>
  </si>
  <si>
    <t>Contestación de la demanda.
Memorial alegatos de conclusión
Acta de asistencia a las audiencias programadas por el juzgado 
Oficio Memorial de interposicion del recurso a que haya lugar.</t>
  </si>
  <si>
    <t xml:space="preserve"># de actuaciones realizadas en el proceso judicial / # de actuaciones programadas en le proceso judicial </t>
  </si>
  <si>
    <t>______________________</t>
  </si>
  <si>
    <t>_____________________</t>
  </si>
  <si>
    <t xml:space="preserve">Guardado en: </t>
  </si>
  <si>
    <t>CONTRATACION</t>
  </si>
  <si>
    <t xml:space="preserve">Gestionar los procesos contractuales bajo las modalidades de selección que establece la Ley, acorde con el plan anual de adquisiciones aprobado para cada vigencia en cumplimiento de la mision de la entidad. </t>
  </si>
  <si>
    <t>Premura en el proceso de contratación por necesidades del servicio</t>
  </si>
  <si>
    <t xml:space="preserve">Contratos celebrados con falta de requisitos legales </t>
  </si>
  <si>
    <t>Consecuencias legales y judiciales para el ordenador del Gasto y para la entidad</t>
  </si>
  <si>
    <t xml:space="preserve">Lista de chequeo de los contratos celebrados en la entidad con base en el manual de contratacion y la normatividad vigente que regula la contratación estatal.
Informe de verificación de idoneidad y cumplimiento de los requisitos legales para celebrar el contrato, de conformidad con la idoneidad y experiencia establecida en los estudios previos. 
Informe de evaluación de propuestas </t>
  </si>
  <si>
    <t>Aplicar listas de chequeo acorde con la normatividad vigente y el manual de contratacion actualizados cuando se requiera.
Realizar el informe de verificación de idoneidad y cumplimiento de requisitos en atención a lo establecido en los estudios previos y de conformidad con los documentos allegados por el contratista.
Realizar la evaluación de las propuestas de conformidad con lo establecido en la invitación pública y/o pliego de condiciones definitivo.</t>
  </si>
  <si>
    <t xml:space="preserve">Oficina Juridica </t>
  </si>
  <si>
    <t xml:space="preserve">Lista de chequeo diligenciada,  informe de verificación e idoneidad, evaluación del comité evaluador,  Contrato revisado </t>
  </si>
  <si>
    <t># de contratos que contenga lista de chequeo, informe de verificación o evaluación del comité implementada /# total de de contratos celebrados</t>
  </si>
  <si>
    <t>Retardo en la entrega de los documentos contractuales</t>
  </si>
  <si>
    <t xml:space="preserve">Procesos contractuales publicados con fallas en el publicacion de la documentacion </t>
  </si>
  <si>
    <t xml:space="preserve">Consecuencias legales para ordenador del gasto de la entidad., hallazgos de entes de control </t>
  </si>
  <si>
    <t>Plataformas SECOP y SIA Observa</t>
  </si>
  <si>
    <t>Oficina juridica
Contratista de apoyo Sistemas 2</t>
  </si>
  <si>
    <t>Evaluación a los 
          Controles de Riesgos</t>
  </si>
  <si>
    <t>1- ¿El Control previene la materialización del Riesgo 
(afecta Probabilidad)?</t>
  </si>
  <si>
    <t>2-¿El Control permite enfrentar la situación en caso de materialización (afecta Impacto)?</t>
  </si>
  <si>
    <t>3-¿Existen manuales, instructivos 
o procedimientos para el manejo 
del Control?</t>
  </si>
  <si>
    <t>4-¿Está(n) definido(s) el(los) responsable(s) de la ejecución del Control y del seguimiento?</t>
  </si>
  <si>
    <t>5-¿El Control es automático?*</t>
  </si>
  <si>
    <t>6-¿El Control es manual?**</t>
  </si>
  <si>
    <t>7-¿La frecuencia de la ejecución del Control y seguimiento es adecuada?</t>
  </si>
  <si>
    <t>8-¿Se cuenta con evidencias de la ejecución y seguimiento del Control?</t>
  </si>
  <si>
    <t>9-¿En el tiempo que lleva la herramienta ha demostrado ser efectiva?</t>
  </si>
  <si>
    <t>Fecha de Seguimiento:  
06 / 03 / 2020</t>
  </si>
  <si>
    <t xml:space="preserve">Dep </t>
  </si>
  <si>
    <t>Cód</t>
  </si>
  <si>
    <t xml:space="preserve">Riesgo </t>
  </si>
  <si>
    <t>Descripción del Control</t>
  </si>
  <si>
    <t>NA</t>
  </si>
  <si>
    <t>15 pts</t>
  </si>
  <si>
    <t>5 pts</t>
  </si>
  <si>
    <t>10 pts</t>
  </si>
  <si>
    <t>30 pts</t>
  </si>
  <si>
    <t>TOTAL</t>
  </si>
  <si>
    <t>Observaciones</t>
  </si>
  <si>
    <t>Si</t>
  </si>
  <si>
    <t>No</t>
  </si>
  <si>
    <t>Proyectos ejecutados de forma inadecuada sin tener relacion con la metas.</t>
  </si>
  <si>
    <t xml:space="preserve">Realizar control y seguimiento mensual de los proyectos, verificacion de los objetos contractuales con las metas </t>
  </si>
  <si>
    <t>X</t>
  </si>
  <si>
    <t>Se realiza la evaluacion de los controles al inicio de la suscripcion.</t>
  </si>
  <si>
    <t>Procesos implementados sin compromiso por parte de la alta direccion y funcionarios.</t>
  </si>
  <si>
    <t>Seguimiento y evaluacion periodica de  los procesos implementados</t>
  </si>
  <si>
    <t>Plan de Accion y POD elaborados sin seguimiento en la ejecucion de metas.</t>
  </si>
  <si>
    <t>Seguimiento trimestral al cumplimiento de la información rendida</t>
  </si>
  <si>
    <t xml:space="preserve">Proyectos de reagalias ejecutados sin liquidar por falta de conocimiento. </t>
  </si>
  <si>
    <t>CONTROL INTERNO</t>
  </si>
  <si>
    <t>Auditorias programadas con influencia en visitas y resultados.</t>
  </si>
  <si>
    <t>Verificacion del comité de Control Institucional de Coordiancion de C.I. Aplicar el estatuto de auditorio interna</t>
  </si>
  <si>
    <t>Informe final de Auditoria realizado sin socializacion al lider del proceso.</t>
  </si>
  <si>
    <t>Enviar informe definitivo al área competente con las observaciones y oportunidades de mejorameinto propuestas.</t>
  </si>
  <si>
    <t xml:space="preserve">Areas del instituto implementadas sin formentar la cultura de autocontrol </t>
  </si>
  <si>
    <t xml:space="preserve"> 
Capacitaciones orientadas al fomento de la cultura de autocontrol - Plan de accion de CI</t>
  </si>
  <si>
    <t xml:space="preserve">Informes de ley obligatorios sin presentacion oportuna </t>
  </si>
  <si>
    <t xml:space="preserve">Plan de Actividades de la Oficina de Control Interno - </t>
  </si>
  <si>
    <t xml:space="preserve">Rrevision diaria de los procesos para que se cumple en terminos legales todos sus procedimientos </t>
  </si>
  <si>
    <t>Hacer uso del recurso en el momento procesal oportuno inmediatamente se conozca el fallo en primera instancia y dentro de los terminos legales.</t>
  </si>
  <si>
    <t xml:space="preserve">Procesos Disciplinarios adelantados sin reserva legal </t>
  </si>
  <si>
    <t>Privacidad en la practica de las diligencias. Diligencias revisadas en oficinas sin acceso al publico, solo personalmente a puerta cerrada o atraves de llamadas telefonicas.</t>
  </si>
  <si>
    <t xml:space="preserve">Procesos Disciplinarios tramitados sin el cumplimiento de las normas procedimentales </t>
  </si>
  <si>
    <t xml:space="preserve">Capacitaciones derechos disciplinario, Normograma legal </t>
  </si>
  <si>
    <t>CONTRATACIÓN</t>
  </si>
  <si>
    <t xml:space="preserve">Contratos celebrados sin poliza o garantías legales </t>
  </si>
  <si>
    <t>Revision Estudios previos, Seguimiento a los contratos, Aprobacion de polizas por parte oficina juridica. Antes de notificacion de supervicion y acta de inicio.</t>
  </si>
  <si>
    <t>Lista de chequeo de los contratos celebrados en la entidad con base en el manual de contratacion</t>
  </si>
  <si>
    <t>TALENTO HUMANO Y NOMINA</t>
  </si>
  <si>
    <t>SEGURIDAD Y SALUD EN ELTRABAJO</t>
  </si>
  <si>
    <t>Capacitacion de Higiene postural.                                                        -Implementacion de pausas activas.</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</si>
  <si>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</si>
  <si>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Socializacion de politica de seguridad y privacidad de la informacion.                                         -Socializacion de cuidados basicos de los equipos.                                     -Sondeo general del uso del equipo de computo.</t>
  </si>
  <si>
    <t>ARCHIVO CENTRAL</t>
  </si>
  <si>
    <t>Documentos de archivo con registro historico que no se encuentran fisicamente.</t>
  </si>
  <si>
    <t>* Formato de control de prestamo.                      
* Aplicación de las tablas de retencion.                           
* Restringir el acceso a personal no autorizado.</t>
  </si>
  <si>
    <t xml:space="preserve">ATENCION AL USUARIO </t>
  </si>
  <si>
    <t xml:space="preserve">Documentacion que ingresa a la entidad extraviada </t>
  </si>
  <si>
    <t>* Registrar toda la correspndencia en la ventanilla unica.                     
* Distribuir la documentacion al personal compente.                                    
* Llevar libro radicador de entre de la correspondencia</t>
  </si>
  <si>
    <t>Documentacion que requiere respuesta con vencimiento de terminos</t>
  </si>
  <si>
    <t xml:space="preserve">*Ingreso oportuno de la documentacion en la ventanilla unica.                              
* Seguimiento diario constante a los vencimientos en la ventanilla unica </t>
  </si>
  <si>
    <t xml:space="preserve">Aplicativo ventanilla unica con errorres en el funcionamiento </t>
  </si>
  <si>
    <t>* Comunicación oporutnia con el proveedor del aplicativo                             
* solicitar mantenimiento y actualizacion al proveedor del aplicativo</t>
  </si>
  <si>
    <t>Revisar la parametrizacion en el sistema.                          
-Revisar antes de cada cierre mensual los codigos contables versus codigos presupuestales.</t>
  </si>
  <si>
    <t>Cronograma de declaraciones tributarias en lugar visible.                               
-Entrega de la informacion objeto de la delcaracion establecidos dentro de los tiempos.</t>
  </si>
  <si>
    <t>Revision de la diferente normatividad emada por la CGR.                               
Circularizacion a entidades con las que se tienen operaciones reciprocas.</t>
  </si>
  <si>
    <t>Cheques y token habilitados con vulnerabilidad ante el robo.</t>
  </si>
  <si>
    <t xml:space="preserve">Guardar los cheques y el token en la caja fuerte </t>
  </si>
  <si>
    <t>Pago de cuentas programadas sin los debidos soportes de pago.</t>
  </si>
  <si>
    <t xml:space="preserve">Verificar los soportes de ejecucion del contrato </t>
  </si>
  <si>
    <t>Efectuar pago a proveedor equivocado</t>
  </si>
  <si>
    <t>* Revisión permanente de las existencias.                        
 * Verificacion mediante observacion directa del cumplimiento de especificaciones al momento de ingreso al almacen.</t>
  </si>
  <si>
    <t xml:space="preserve">Elaboro y proyecto </t>
  </si>
  <si>
    <t>Recibio y aprobo</t>
  </si>
  <si>
    <t>Calificación Mapa de Riesgos de Apoyo</t>
  </si>
  <si>
    <t>Consolidado de Riesgos por Tipo</t>
  </si>
  <si>
    <t>A Abril 04 de 2019</t>
  </si>
  <si>
    <t>A Junio 30 de 20189</t>
  </si>
  <si>
    <t>Avance 
en la reducción del Riesgo</t>
  </si>
  <si>
    <t xml:space="preserve">Proceso:   </t>
  </si>
  <si>
    <t xml:space="preserve">Total </t>
  </si>
  <si>
    <t xml:space="preserve">% </t>
  </si>
  <si>
    <t>ZONA DE RIESGO</t>
  </si>
  <si>
    <t>TOTAL RIESGOS</t>
  </si>
  <si>
    <t>CALIFICACIÓN</t>
  </si>
  <si>
    <t>CÓDIGO</t>
  </si>
  <si>
    <t>PROCESO:</t>
  </si>
  <si>
    <t>BAJA</t>
  </si>
  <si>
    <t>MODERADA</t>
  </si>
  <si>
    <t>ALTA</t>
  </si>
  <si>
    <t>EXTREMA</t>
  </si>
  <si>
    <t>CALIF</t>
  </si>
  <si>
    <t>AVANCE</t>
  </si>
  <si>
    <t>Planeación</t>
  </si>
  <si>
    <t>Control Interno</t>
  </si>
  <si>
    <t>Jurídica</t>
  </si>
  <si>
    <t>Contratación</t>
  </si>
  <si>
    <t>Talento Humano</t>
  </si>
  <si>
    <t xml:space="preserve">TOTAL: </t>
  </si>
  <si>
    <t xml:space="preserve">Seguridad y salud en el Trabajo </t>
  </si>
  <si>
    <t>Salud Ocupacional</t>
  </si>
  <si>
    <t xml:space="preserve">Sistemas </t>
  </si>
  <si>
    <t>Presupuesto</t>
  </si>
  <si>
    <t xml:space="preserve">Archivo Central </t>
  </si>
  <si>
    <t>Contabilidad</t>
  </si>
  <si>
    <t>Atencion al Usuario</t>
  </si>
  <si>
    <t>Tesorería</t>
  </si>
  <si>
    <t xml:space="preserve">Contabilidad </t>
  </si>
  <si>
    <t>Almacén</t>
  </si>
  <si>
    <t xml:space="preserve">Presupuesto </t>
  </si>
  <si>
    <t>Sistemas</t>
  </si>
  <si>
    <t xml:space="preserve">Tesoreria </t>
  </si>
  <si>
    <t xml:space="preserve">Almacen </t>
  </si>
  <si>
    <t xml:space="preserve">Atencion al Usuruario </t>
  </si>
  <si>
    <t>TOTAL:</t>
  </si>
  <si>
    <t xml:space="preserve">OLGA LUCIA FERNANDEZ CARDENAS </t>
  </si>
  <si>
    <t xml:space="preserve">GERENTE GENERAL </t>
  </si>
  <si>
    <t xml:space="preserve">Elaboró: </t>
  </si>
  <si>
    <t xml:space="preserve">Nelson Mauricio Carvajal Carrillo - Jefe Oficina de Control Interno </t>
  </si>
  <si>
    <t>Aprobo:</t>
  </si>
  <si>
    <t>Comité Institucional de Coordinacion de Control Interno</t>
  </si>
  <si>
    <t>D:\CONTROL INTERNO\DOCUMENTOS 2019\4. MAPA DE RIESGOS\Mapa Riesgos 2019</t>
  </si>
  <si>
    <t>CLASIFICACION ZONAS DE CALOR RIESGOS INDEPORTES QUINDIO</t>
  </si>
  <si>
    <t>Riesgo Inherente (APOYO)</t>
  </si>
  <si>
    <t>Riesgos Inherente (MISIONALES)</t>
  </si>
  <si>
    <t>P R O B A B I L I D A D</t>
  </si>
  <si>
    <r>
      <t xml:space="preserve">Casi Seguro
</t>
    </r>
    <r>
      <rPr>
        <b/>
        <sz val="12"/>
        <rFont val="Arial"/>
        <family val="2"/>
      </rPr>
      <t>( 5 )</t>
    </r>
  </si>
  <si>
    <r>
      <t xml:space="preserve">Probable
</t>
    </r>
    <r>
      <rPr>
        <b/>
        <sz val="12"/>
        <rFont val="Arial"/>
        <family val="2"/>
      </rPr>
      <t>( 4 )</t>
    </r>
  </si>
  <si>
    <r>
      <t xml:space="preserve">Posible
</t>
    </r>
    <r>
      <rPr>
        <b/>
        <sz val="12"/>
        <rFont val="Arial"/>
        <family val="2"/>
      </rPr>
      <t>( 3 )</t>
    </r>
  </si>
  <si>
    <r>
      <t xml:space="preserve">Improbable
</t>
    </r>
    <r>
      <rPr>
        <b/>
        <sz val="12"/>
        <rFont val="Arial"/>
        <family val="2"/>
      </rPr>
      <t>( 2 )</t>
    </r>
  </si>
  <si>
    <r>
      <t xml:space="preserve">Raro
</t>
    </r>
    <r>
      <rPr>
        <b/>
        <sz val="12"/>
        <rFont val="Arial"/>
        <family val="2"/>
      </rPr>
      <t>( 1 )</t>
    </r>
  </si>
  <si>
    <r>
      <rPr>
        <b/>
        <sz val="12"/>
        <rFont val="Arial"/>
        <family val="2"/>
      </rPr>
      <t>( 1 )</t>
    </r>
    <r>
      <rPr>
        <sz val="9"/>
        <rFont val="Arial"/>
        <family val="2"/>
      </rPr>
      <t xml:space="preserve">
Insignificante</t>
    </r>
  </si>
  <si>
    <r>
      <rPr>
        <b/>
        <sz val="12"/>
        <rFont val="Arial"/>
        <family val="2"/>
      </rPr>
      <t>( 2 )</t>
    </r>
    <r>
      <rPr>
        <sz val="9"/>
        <rFont val="Arial"/>
        <family val="2"/>
      </rPr>
      <t xml:space="preserve">
Menor</t>
    </r>
  </si>
  <si>
    <r>
      <rPr>
        <b/>
        <sz val="12"/>
        <rFont val="Arial"/>
        <family val="2"/>
      </rPr>
      <t>( 3 )</t>
    </r>
    <r>
      <rPr>
        <sz val="9"/>
        <rFont val="Arial"/>
        <family val="2"/>
      </rPr>
      <t xml:space="preserve">
Moderado</t>
    </r>
  </si>
  <si>
    <r>
      <rPr>
        <b/>
        <sz val="12"/>
        <rFont val="Arial"/>
        <family val="2"/>
      </rPr>
      <t>( 4 )</t>
    </r>
    <r>
      <rPr>
        <sz val="9"/>
        <rFont val="Arial"/>
        <family val="2"/>
      </rPr>
      <t xml:space="preserve">
Mayor</t>
    </r>
  </si>
  <si>
    <r>
      <rPr>
        <b/>
        <sz val="12"/>
        <rFont val="Arial"/>
        <family val="2"/>
      </rPr>
      <t>( 5 )</t>
    </r>
    <r>
      <rPr>
        <sz val="9"/>
        <rFont val="Arial"/>
        <family val="2"/>
      </rPr>
      <t xml:space="preserve">
Catastrófico</t>
    </r>
  </si>
  <si>
    <t>I M P A C T O</t>
  </si>
  <si>
    <t>Periodicidad</t>
  </si>
  <si>
    <t>Zona 
de Riesgo</t>
  </si>
  <si>
    <t>Equivalencias para la Calificación de Riesgos:</t>
  </si>
  <si>
    <t>Tipo de Riesgo:</t>
  </si>
  <si>
    <t>Tipo de Control:</t>
  </si>
  <si>
    <t>Probabilidad:</t>
  </si>
  <si>
    <t>Insignificante</t>
  </si>
  <si>
    <t>Menor</t>
  </si>
  <si>
    <t>Moderado</t>
  </si>
  <si>
    <t>Mayor</t>
  </si>
  <si>
    <t>Catastrófico</t>
  </si>
  <si>
    <t>PROBABILIDAD</t>
  </si>
  <si>
    <t>IMPACTO</t>
  </si>
  <si>
    <t>Semanal</t>
  </si>
  <si>
    <t>Opciones de Manejo:</t>
  </si>
  <si>
    <t>Raro:</t>
  </si>
  <si>
    <t>No se ha presentado en los últimos 5 años</t>
  </si>
  <si>
    <t>Raro</t>
  </si>
  <si>
    <t>Anterior</t>
  </si>
  <si>
    <t>Actual</t>
  </si>
  <si>
    <t>Improbable:</t>
  </si>
  <si>
    <t>Al menos una vez en los últimos 5 años</t>
  </si>
  <si>
    <t>Improbable</t>
  </si>
  <si>
    <t>Baja</t>
  </si>
  <si>
    <t>Leve</t>
  </si>
  <si>
    <t>Bimestral</t>
  </si>
  <si>
    <t>Zona</t>
  </si>
  <si>
    <t>BAJA:</t>
  </si>
  <si>
    <t>Asumir el riesgo</t>
  </si>
  <si>
    <t>Posible:</t>
  </si>
  <si>
    <t>Al menos una vez en los últimos 2 años</t>
  </si>
  <si>
    <t>Posible</t>
  </si>
  <si>
    <t>MODERADA:</t>
  </si>
  <si>
    <t>Asumir, Reducir el riesgo</t>
  </si>
  <si>
    <t>Probable:</t>
  </si>
  <si>
    <t>Al menos una vez en el último año</t>
  </si>
  <si>
    <t>Probable</t>
  </si>
  <si>
    <t>Media</t>
  </si>
  <si>
    <t xml:space="preserve">Posible </t>
  </si>
  <si>
    <t>Semestral</t>
  </si>
  <si>
    <t>ALTA:</t>
  </si>
  <si>
    <t>Reducir, Evitar, Compartir o Tranferir</t>
  </si>
  <si>
    <t>Casi seguro:</t>
  </si>
  <si>
    <t>Más de una vez al año</t>
  </si>
  <si>
    <t>CasiSeguro</t>
  </si>
  <si>
    <t>Anual</t>
  </si>
  <si>
    <t>EXTREMA:</t>
  </si>
  <si>
    <t>Alta</t>
  </si>
  <si>
    <t>Casi Cierto</t>
  </si>
  <si>
    <t>Eventual</t>
  </si>
  <si>
    <t>Significado</t>
  </si>
  <si>
    <t>Evitar el riesgo</t>
  </si>
  <si>
    <t>Prevenir su materialización: Cambios sustanciales al interior de los procesos.</t>
  </si>
  <si>
    <t>Reducir el riesgo</t>
  </si>
  <si>
    <t>Tomar medidas encaminadas a disminuír Probabilidad e Impacto: Optimización de Procedimientos; implementación de Controles.</t>
  </si>
  <si>
    <t>Transferir el riesgo</t>
  </si>
  <si>
    <t>Reducir su efecto a través del traspaso de las pérdidas a otras organizaciones: Seguros, Tercerización.</t>
  </si>
  <si>
    <t>Aceptar la pérdida residual probable =&gt; Planes de Contingencia.</t>
  </si>
  <si>
    <t>NIVEL:</t>
  </si>
  <si>
    <t>DESCRIPCION:</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</si>
  <si>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</si>
  <si>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</si>
  <si>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</si>
  <si>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</si>
  <si>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</si>
  <si>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DESCRIPTOR:</t>
  </si>
  <si>
    <t>Equivalencia según tipo</t>
  </si>
  <si>
    <t>Confidencialidad de la Información</t>
  </si>
  <si>
    <t>Personal</t>
  </si>
  <si>
    <t>Grupo de Trabajo</t>
  </si>
  <si>
    <t>Relativa al Proceso</t>
  </si>
  <si>
    <t>Institucional</t>
  </si>
  <si>
    <t>Estratégica</t>
  </si>
  <si>
    <t>Credibilidad o Imagen</t>
  </si>
  <si>
    <t>Grupo de Funcionarios</t>
  </si>
  <si>
    <t>Todos los Funcionarios</t>
  </si>
  <si>
    <t>Usuarios Ciudad</t>
  </si>
  <si>
    <t>Usuarios Región</t>
  </si>
  <si>
    <t>Usuarios País</t>
  </si>
  <si>
    <t>Legal</t>
  </si>
  <si>
    <t>Multas</t>
  </si>
  <si>
    <t>Demandas</t>
  </si>
  <si>
    <t>Investigación Disciplinaria</t>
  </si>
  <si>
    <t>Investigación Fiscal</t>
  </si>
  <si>
    <t>Intervención - Sanción</t>
  </si>
  <si>
    <t>Ajustes a una actividad concreta</t>
  </si>
  <si>
    <t>Cambios en los procedimientos</t>
  </si>
  <si>
    <t>Cambios en la interacción de los procesos</t>
  </si>
  <si>
    <t>Intermitencia en el servicio</t>
  </si>
  <si>
    <t>Paro total del proceso</t>
  </si>
  <si>
    <t xml:space="preserve">Misional </t>
  </si>
  <si>
    <t>Afectación de Meta Misional menor al 1%</t>
  </si>
  <si>
    <t>Afectación de Meta Misional  &gt;= 1%  y  &lt; 3%</t>
  </si>
  <si>
    <t xml:space="preserve">Afectación de Meta Misional &gt;= 3%  y &lt; 6% </t>
  </si>
  <si>
    <t xml:space="preserve">Afectación de Meta Misional &gt;= 6%  y &lt; 10% </t>
  </si>
  <si>
    <t>Afectación de Meta Misional &gt;= 10%</t>
  </si>
  <si>
    <t>Medio Ambiente</t>
  </si>
  <si>
    <t>No genera
consecuencias</t>
  </si>
  <si>
    <t>Genera cambios leves
en el entorno</t>
  </si>
  <si>
    <t>Genera alteraciones
importantes o quejas de
la comunidad</t>
  </si>
  <si>
    <t>Genera alteraciones
significativas o
sanciones de
autoridades ambientales</t>
  </si>
  <si>
    <t>Genera alteraciones
catastróficas en el ambiente</t>
  </si>
  <si>
    <t>Lesión Leve
o Menor</t>
  </si>
  <si>
    <t>Incapacidad temporal
entre 1 y 10 días</t>
  </si>
  <si>
    <t>Incapacidad Parcial
Permanente o
incapacidad temporal mayor a 10 días</t>
  </si>
  <si>
    <t>Incapacidad Total
Permanente</t>
  </si>
  <si>
    <t>Una o más fatalidades</t>
  </si>
  <si>
    <t>Corrupción</t>
  </si>
  <si>
    <t>Materializaciónde un riesgo
de corrupción</t>
  </si>
  <si>
    <t>Financiera</t>
  </si>
  <si>
    <t>??</t>
  </si>
  <si>
    <t>Plataformas SECOP II y SIA Observa</t>
  </si>
  <si>
    <t xml:space="preserve">Entregar a tiempo los documentos contractuales por parte de los dolientes (juridica, supervisores) para su Publicación en las plataforma SIA OBSERVA  dentro de los términos establecidos para tal fin, de conformidad con los contratos adelantados por la plataforma del SECOP II </t>
  </si>
  <si>
    <t xml:space="preserve">Plataformas SECOP II  y SIA Observa. 
Informe  de seguimiento de publicaciones mensual </t>
  </si>
  <si>
    <t># de contratos publicados correctamente / # total de contratos celebrados por el SECOP II</t>
  </si>
  <si>
    <t>No revisar la parametrizacion, registro de novedades y valores de la planilla de nómina</t>
  </si>
  <si>
    <t xml:space="preserve">Liquidacion  erronea en los descuentos de salud y pension u otros descuentos </t>
  </si>
  <si>
    <t>* Valor erroneo al girar a entidad directamente afecta (fps o afp) u otros descuentos</t>
  </si>
  <si>
    <t>Revision quincenal de los descuentos de la planilla</t>
  </si>
  <si>
    <t xml:space="preserve">Realizar ingreso de novedades o funcionarios en compañía de publifinanzas para verificacion del proceos </t>
  </si>
  <si>
    <t>QUINCENAL</t>
  </si>
  <si>
    <t>Planilla de nómina</t>
  </si>
  <si>
    <t>Planillas sin hallazgos</t>
  </si>
  <si>
    <t>Desconocimiento del Plan de desarrollo Departamental en lo concerniente a las metas y productos del  Instituto Departamental de deporte y Recreacion del Quindio</t>
  </si>
  <si>
    <t>Estado a 01 de Enero a 31 de Marzo de 2022</t>
  </si>
  <si>
    <t>Estado abril a junio 30 de 2022</t>
  </si>
  <si>
    <t>Estado julio a septiembre de 2022</t>
  </si>
  <si>
    <t>Estado octubre a diciembre de 2022</t>
  </si>
  <si>
    <t>AVANCE EN %</t>
  </si>
  <si>
    <t>Salvaguardar la información del Instituto, conservar y custodiar los expedientes que se generan y mantener la debida actualización para su consulta.</t>
  </si>
  <si>
    <t>Número de chequeras (06) y (03) Token, siempre se mantienen custodiados en la caja fuerte de la Tesoreria.</t>
  </si>
  <si>
    <t>Número de cuentas pagadas: 385 y 13 órdenes de pago anuladas con los debidos soportes. Todas las ordenes de pago y las notas tesorales se encuentran con todos los soportes legales.</t>
  </si>
  <si>
    <t>Durante el primer trimestre del año 2022, se reportaron 13 anulaciones de pagos. Para el próximo informe se hará un minucioso informe de las inconsistencias detectadas tanto de este trimestre como del próximo.</t>
  </si>
  <si>
    <t>Para este primer trimestre de la vigencia 2022 se realizaron 376 pagos y ningún pago rechazado por no tener saldo.</t>
  </si>
  <si>
    <t>Número de cuentas pagadas: 385 y 30 órdenes de pago anuladas con los debidos soportes. Todas las ordenes de pago y las notas tesorales se encuentran con todos los soportes legales.</t>
  </si>
  <si>
    <t>Durante el segundo trimestre del año 2022, se reportaron 30 anulaciones de pagos. Para el próximo informe se hará un minucioso informe de las inconsistencias detectadas tanto de este trimestre como del próximo.</t>
  </si>
  <si>
    <t>Para este segundo trimestre de la vigencia 2022 se realizaron 1014 pagos y ningún pago rechazado por no tener saldo.</t>
  </si>
  <si>
    <t>Durante el tercer trimestre del año 2022, se reportaron 27 anulaciones de pagos. Para el próximo informe se hará un minucioso informe de las inconsistencias detectadas tanto de este trimestre como del próximo.</t>
  </si>
  <si>
    <t>Número de chequeras (06) y (04) Token (se solicita la activación de uno para la funcionaria Yolanda Suarez), siempre se mantienen custodiados en la caja fuerte de la Tesoreria.</t>
  </si>
  <si>
    <t>Para este tercer trimestre de la vigencia 2022 se realizaron 1115 pagos y ningún pago rechazado por no tener saldo.</t>
  </si>
  <si>
    <t>Número de cuentas pagadas: 1115 y 27 órdenes de pago anuladas con los debidos soportes. Todas las ordenes de pago y las notas tesorales se encuentran con todos los soportes legales.</t>
  </si>
  <si>
    <t xml:space="preserve"># de planillas de seguridad social  generadas sin errores / # total de planillas de seguridad social. </t>
  </si>
  <si>
    <t>Estado septiembre al diciembre  30 de 2021</t>
  </si>
  <si>
    <t>Registrar los recursos con los codigos errados</t>
  </si>
  <si>
    <t>No registrar los recursos en debida forma</t>
  </si>
  <si>
    <t>permanente</t>
  </si>
  <si>
    <t>Realizar pagos dobles</t>
  </si>
  <si>
    <t>La P.U. deberá revisar el proceso para pagos ajustandolo o modificandolo en casod e ser necesario, con el fin de contrarestar este riesgo</t>
  </si>
  <si>
    <t># de funcioarios capacitados / # total de funcionarios de la entidad.</t>
  </si>
  <si>
    <t>Realizar la socializacion de la politca de seguridad y privacidad de la informacion  y de los cuidados basico de los equipos de computo.                     - Realizar un sondeo general del uso del equipo de computo.                                                            -Realizar capacitaciones y reforzar a los funcionarios en el manejo del uso de equipo.</t>
  </si>
  <si>
    <t xml:space="preserve">INSTITUTO DEPARTAMENTAL DE DEPORTE Y RECREACION DEL QUINDIO "INDEPORTES QUINDIO".
MAPA DE RIESGOS INSTITUCIONAL </t>
  </si>
  <si>
    <t>La evidencia se encuentra reportada en el archivo de gestión de la oficina jurídica y en la plataforma del SECOP II.</t>
  </si>
  <si>
    <t>Estado a 01 de Enero a 31 de Marzo de 2023</t>
  </si>
  <si>
    <t>Estado abril a junio 30 de 2023</t>
  </si>
  <si>
    <t>Estado julio a septiembre de 2023</t>
  </si>
  <si>
    <t>Estado octubre a diciembre de 2023</t>
  </si>
  <si>
    <t>Estado Enero 01 a marzo 31 de 2023</t>
  </si>
  <si>
    <t>Estado Abril 01 a Junio 30 de 2023</t>
  </si>
  <si>
    <t>Estado Julio 01 al septiembre 30 de 2021</t>
  </si>
  <si>
    <t>Estado julio 01 a septiembre 30 de 2023</t>
  </si>
  <si>
    <t>Estado octubre 01 a diciembre 31 de 2023</t>
  </si>
  <si>
    <t>La no validación de los errores.                                            -Incumplimiento sobre la normatividad de la CGN relacionada con las políticas contables</t>
  </si>
  <si>
    <t>Por el gran manejo de órdenes de pago en ocasiones se requiere el pago de cheques con el fin de generar un págo ágil y seguro directamente con la entidad bancaria.</t>
  </si>
  <si>
    <t>No poder realizar el pago de la orden de pago por medio de la banca intermedia de la entidad.</t>
  </si>
  <si>
    <t>Realizar el cheque con los debidos soportes, teniendo en cuenta la información ejecutada en la Orden de Pago.</t>
  </si>
  <si>
    <t>Copia del cheque y soporte anexo en la Orden de pago</t>
  </si>
  <si>
    <t xml:space="preserve">#total de cheques realizados / #chequeras y tokens guardados /# Chequeras y tokens habilitados </t>
  </si>
  <si>
    <t>*Banca inhabilitada o red fuera de servicio temporalmente
*Necesidad de pago por eventualidad</t>
  </si>
  <si>
    <t>Controlar, Diligenciar Guardar los cheques y el token en la caja fuerte del Instituto.</t>
  </si>
  <si>
    <t>P.U. Tesoreria - Supervisor</t>
  </si>
  <si>
    <t>Efectuar pago sin los debidos soportes,  y efectuar pago a proveedor equivocado</t>
  </si>
  <si>
    <t xml:space="preserve">P.U. Tesoreria </t>
  </si>
  <si>
    <t>No Requiere</t>
  </si>
  <si>
    <t>Verificar a tiempo las Actas de Supervisión y demas soportes, por el alto volumen de documentos en el área.</t>
  </si>
  <si>
    <t>En el momento de elaborar las notas, no se cuenta con el criterio suficiente para derminar terceros y códigos contables</t>
  </si>
  <si>
    <t>Error en la elaboración de notas débito y crédito</t>
  </si>
  <si>
    <t>Entregar un documento con los rubros que son susceptibles en el giro de notas débito y crédito</t>
  </si>
  <si>
    <t>P.U. tesorera y P.U contadora</t>
  </si>
  <si>
    <t># Total de notas débito y crédito #total de notas débito y créditos anuladas</t>
  </si>
  <si>
    <t>Ausencia de un proceso de identificación de cuentas canceladas</t>
  </si>
  <si>
    <t>La P.U deberá conocer la conceptualización con relación a notas débito y crédito</t>
  </si>
  <si>
    <t>La P.U con funciones de tesorera deberá revisar el procedimiento de pagos a terceros y ajustarlo a las necesidades reales, en caso de no existir, deberá crearlo y adoptarlo</t>
  </si>
  <si>
    <t>Procedimiento ajustado o adoptado</t>
  </si>
  <si>
    <t>Procedimiento de pagos ajustado o implementado</t>
  </si>
  <si>
    <t>La no actualizacion del plan de cuentas de acuerdo a las nuevas disposiciones de la CGN - Que no existe circularización adecuada de las operaciones reciprocas.</t>
  </si>
  <si>
    <t>Actualizar el sistema de información de la entidad con las disposiciones d ela CGN.                               -Circualres a las diferentes a entidades públicas.</t>
  </si>
  <si>
    <t xml:space="preserve">Mora en la generacion de la información definitiva.                             -Ausencia de los cronogramas de pago.                  </t>
  </si>
  <si>
    <t># de declaraciones presentadas oportunamente / # total de declaracionas obligadas a presentar.</t>
  </si>
  <si>
    <t xml:space="preserve">P.U Contador -Supervisor </t>
  </si>
  <si>
    <t>La no actualizacion de los diferentes actos administrativos conforme a los lineamientos expedidos en cada vigencia para el cumplimiento de los procesos y procedimientos del área administrativa y financiera</t>
  </si>
  <si>
    <t xml:space="preserve">actos administrativos desactualizados </t>
  </si>
  <si>
    <t>inexistencia de normas internas adecuadas y actualizadas para el cumplimiento de los diferentes procesos a cargo de los servidores</t>
  </si>
  <si>
    <t>Revision del plan de mejoramiento sobre los hallazgos emanados por entes de control y control interno</t>
  </si>
  <si>
    <t>Revisar los diferentes actos administrativos, con el fin de determinar cuales requieren actualizacion</t>
  </si>
  <si>
    <t>Modificación y adopción de nuevos actos adminsitrativos</t>
  </si>
  <si>
    <t xml:space="preserve">actos adminsitrativos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</si>
</sst>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
  </numFmts>
  <fonts count="85" x14ac:knownFonts="1">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b/>
      <sz val="9"/>
      <name val="Arial"/>
      <family val="2"/>
    </font>
    <font>
      <sz val="12"/>
      <color theme="1"/>
      <name val="Calibri"/>
      <family val="2"/>
      <scheme val="minor"/>
    </font>
    <font>
      <b/>
      <sz val="12"/>
      <color theme="1"/>
      <name val="Calibri"/>
      <family val="2"/>
      <scheme val="minor"/>
    </font>
    <font>
      <b/>
      <i/>
      <sz val="9"/>
      <name val="Arial"/>
      <family val="2"/>
    </font>
    <font>
      <b/>
      <sz val="12"/>
      <name val="Arial"/>
      <family val="2"/>
    </font>
    <font>
      <b/>
      <sz val="8"/>
      <name val="Arial"/>
      <family val="2"/>
    </font>
    <font>
      <sz val="20"/>
      <color rgb="FFFF0000"/>
      <name val="Calibri"/>
      <family val="2"/>
      <scheme val="minor"/>
    </font>
    <font>
      <b/>
      <sz val="10"/>
      <name val="Arial"/>
      <family val="2"/>
    </font>
    <font>
      <b/>
      <sz val="10"/>
      <color theme="1"/>
      <name val="Calibri"/>
      <family val="2"/>
      <scheme val="minor"/>
    </font>
    <font>
      <b/>
      <sz val="18"/>
      <name val="Arial"/>
      <family val="2"/>
    </font>
    <font>
      <sz val="14"/>
      <color theme="1"/>
      <name val="Calibri"/>
      <family val="2"/>
      <scheme val="minor"/>
    </font>
    <font>
      <sz val="16"/>
      <color theme="1"/>
      <name val="Calibri"/>
      <family val="2"/>
      <scheme val="minor"/>
    </font>
    <font>
      <b/>
      <sz val="16"/>
      <color theme="1"/>
      <name val="Calibri"/>
      <family val="2"/>
      <scheme val="minor"/>
    </font>
    <font>
      <b/>
      <sz val="22"/>
      <color theme="1"/>
      <name val="Calibri"/>
      <family val="2"/>
      <scheme val="minor"/>
    </font>
    <font>
      <b/>
      <sz val="20"/>
      <color theme="1"/>
      <name val="Calibri"/>
      <family val="2"/>
      <scheme val="minor"/>
    </font>
    <font>
      <b/>
      <sz val="16"/>
      <color theme="2" tint="-0.89999084444715716"/>
      <name val="Candara"/>
      <family val="2"/>
    </font>
    <font>
      <sz val="10"/>
      <name val="Arial"/>
      <family val="2"/>
    </font>
    <font>
      <sz val="11"/>
      <color rgb="FF000000"/>
      <name val="Arial"/>
      <family val="2"/>
    </font>
    <font>
      <sz val="11"/>
      <name val="Arial"/>
      <family val="2"/>
    </font>
    <font>
      <sz val="24"/>
      <color rgb="FFFF0000"/>
      <name val="Calibri"/>
      <family val="2"/>
      <scheme val="minor"/>
    </font>
    <font>
      <b/>
      <sz val="14"/>
      <name val="Arial"/>
      <family val="2"/>
    </font>
    <font>
      <sz val="16"/>
      <color rgb="FFFF0000"/>
      <name val="Calibri"/>
      <family val="2"/>
      <scheme val="minor"/>
    </font>
    <font>
      <b/>
      <sz val="11"/>
      <name val="Arial"/>
      <family val="2"/>
    </font>
    <font>
      <b/>
      <u/>
      <sz val="11"/>
      <name val="Arial"/>
      <family val="2"/>
    </font>
    <font>
      <sz val="20"/>
      <color theme="1"/>
      <name val="Calibri"/>
      <family val="2"/>
      <scheme val="minor"/>
    </font>
    <font>
      <sz val="18"/>
      <color rgb="FFFF0000"/>
      <name val="Calibri"/>
      <family val="2"/>
      <scheme val="minor"/>
    </font>
    <font>
      <sz val="11"/>
      <color theme="1"/>
      <name val="Arial"/>
      <family val="2"/>
    </font>
    <font>
      <sz val="20"/>
      <color rgb="FFFF0000"/>
      <name val="Arial"/>
      <family val="2"/>
    </font>
    <font>
      <sz val="11"/>
      <name val="Calibri"/>
      <family val="2"/>
      <scheme val="minor"/>
    </font>
    <font>
      <i/>
      <sz val="11"/>
      <color theme="1"/>
      <name val="Calibri"/>
      <family val="2"/>
      <scheme val="minor"/>
    </font>
    <font>
      <i/>
      <sz val="14"/>
      <color theme="1"/>
      <name val="Calibri"/>
      <family val="2"/>
      <scheme val="minor"/>
    </font>
    <font>
      <sz val="10"/>
      <name val="Calibri"/>
      <family val="2"/>
      <scheme val="minor"/>
    </font>
    <font>
      <sz val="10"/>
      <color theme="1"/>
      <name val="Calibri"/>
      <family val="2"/>
      <scheme val="minor"/>
    </font>
    <font>
      <b/>
      <sz val="16"/>
      <name val="Calibri"/>
      <family val="2"/>
      <scheme val="minor"/>
    </font>
    <font>
      <b/>
      <sz val="18"/>
      <name val="Calibri"/>
      <family val="2"/>
      <scheme val="minor"/>
    </font>
    <font>
      <sz val="10"/>
      <color theme="1"/>
      <name val="Arial Narrow"/>
      <family val="2"/>
    </font>
    <font>
      <b/>
      <sz val="14"/>
      <color theme="1"/>
      <name val="Calibri"/>
      <family val="2"/>
      <scheme val="minor"/>
    </font>
    <font>
      <b/>
      <sz val="10"/>
      <name val="Calibri"/>
      <family val="2"/>
      <scheme val="minor"/>
    </font>
    <font>
      <b/>
      <sz val="10"/>
      <color theme="1"/>
      <name val="Arial Narrow"/>
      <family val="2"/>
    </font>
    <font>
      <b/>
      <sz val="11"/>
      <color rgb="FFFF0000"/>
      <name val="Calibri"/>
      <family val="2"/>
      <scheme val="minor"/>
    </font>
    <font>
      <b/>
      <sz val="11"/>
      <name val="Calibri"/>
      <family val="2"/>
      <scheme val="minor"/>
    </font>
    <font>
      <sz val="8"/>
      <name val="Calibri"/>
      <family val="2"/>
      <scheme val="minor"/>
    </font>
    <font>
      <b/>
      <sz val="8"/>
      <name val="Calibri"/>
      <family val="2"/>
      <scheme val="minor"/>
    </font>
    <font>
      <sz val="9"/>
      <name val="Calibri"/>
      <family val="2"/>
      <scheme val="minor"/>
    </font>
    <font>
      <b/>
      <sz val="28"/>
      <color theme="1"/>
      <name val="Calibri"/>
      <family val="2"/>
      <scheme val="minor"/>
    </font>
    <font>
      <b/>
      <sz val="22"/>
      <color rgb="FFFFFFFF"/>
      <name val="Calibri"/>
      <family val="2"/>
    </font>
    <font>
      <b/>
      <i/>
      <sz val="18"/>
      <color rgb="FF000000"/>
      <name val="Calibri"/>
      <family val="2"/>
    </font>
    <font>
      <sz val="18"/>
      <color rgb="FF000000"/>
      <name val="Calibri"/>
      <family val="2"/>
    </font>
    <font>
      <b/>
      <sz val="18"/>
      <color rgb="FF000000"/>
      <name val="Calibri"/>
      <family val="2"/>
    </font>
    <font>
      <sz val="20"/>
      <color rgb="FF000000"/>
      <name val="Calibri"/>
      <family val="2"/>
    </font>
    <font>
      <b/>
      <sz val="18"/>
      <color theme="1"/>
      <name val="Vrinda"/>
      <family val="2"/>
    </font>
    <font>
      <b/>
      <i/>
      <sz val="20"/>
      <color rgb="FF000000"/>
      <name val="Calibri"/>
      <family val="2"/>
    </font>
    <font>
      <b/>
      <sz val="20"/>
      <color rgb="FF000000"/>
      <name val="Calibri"/>
      <family val="2"/>
    </font>
    <font>
      <b/>
      <sz val="24"/>
      <name val="Arial"/>
      <family val="2"/>
    </font>
    <font>
      <b/>
      <sz val="20"/>
      <name val="Arial"/>
      <family val="2"/>
    </font>
    <font>
      <b/>
      <sz val="16"/>
      <name val="Arial"/>
      <family val="2"/>
    </font>
    <font>
      <b/>
      <sz val="20"/>
      <color theme="0" tint="-4.9989318521683403E-2"/>
      <name val="Arial"/>
      <family val="2"/>
    </font>
    <font>
      <b/>
      <sz val="20"/>
      <color theme="0"/>
      <name val="Arial"/>
      <family val="2"/>
    </font>
    <font>
      <b/>
      <sz val="18"/>
      <color theme="0"/>
      <name val="Arial"/>
      <family val="2"/>
    </font>
    <font>
      <b/>
      <sz val="16"/>
      <color theme="0"/>
      <name val="Arial"/>
      <family val="2"/>
    </font>
    <font>
      <b/>
      <sz val="10"/>
      <color theme="0"/>
      <name val="Arial"/>
      <family val="2"/>
    </font>
    <font>
      <b/>
      <sz val="16"/>
      <color theme="0" tint="-0.249977111117893"/>
      <name val="Arial"/>
      <family val="2"/>
    </font>
    <font>
      <sz val="10"/>
      <color theme="0" tint="-0.499984740745262"/>
      <name val="Arial"/>
      <family val="2"/>
    </font>
    <font>
      <sz val="10"/>
      <color theme="0" tint="-0.249977111117893"/>
      <name val="Arial"/>
      <family val="2"/>
    </font>
    <font>
      <sz val="12"/>
      <name val="Arial"/>
      <family val="2"/>
    </font>
    <font>
      <b/>
      <i/>
      <sz val="12"/>
      <name val="Arial"/>
      <family val="2"/>
    </font>
    <font>
      <b/>
      <i/>
      <sz val="12"/>
      <color theme="1"/>
      <name val="Calibri"/>
      <family val="2"/>
      <scheme val="minor"/>
    </font>
    <font>
      <b/>
      <i/>
      <sz val="11"/>
      <color theme="1"/>
      <name val="Calibri"/>
      <family val="2"/>
      <scheme val="minor"/>
    </font>
    <font>
      <b/>
      <sz val="18"/>
      <color theme="1"/>
      <name val="Calibri"/>
      <family val="2"/>
      <scheme val="minor"/>
    </font>
    <font>
      <b/>
      <i/>
      <sz val="16"/>
      <color theme="1"/>
      <name val="Calibri"/>
      <family val="2"/>
      <scheme val="minor"/>
    </font>
    <font>
      <b/>
      <i/>
      <sz val="14"/>
      <color theme="1"/>
      <name val="Calibri"/>
      <family val="2"/>
      <scheme val="minor"/>
    </font>
    <font>
      <sz val="8"/>
      <color theme="1"/>
      <name val="Agency FB"/>
      <family val="2"/>
    </font>
    <font>
      <b/>
      <i/>
      <sz val="18"/>
      <color theme="1"/>
      <name val="Calibri"/>
      <family val="2"/>
      <scheme val="minor"/>
    </font>
    <font>
      <b/>
      <sz val="12"/>
      <name val="Calibri"/>
      <family val="2"/>
      <scheme val="minor"/>
    </font>
    <font>
      <i/>
      <sz val="12"/>
      <color theme="1"/>
      <name val="Calibri"/>
      <family val="2"/>
      <scheme val="minor"/>
    </font>
    <font>
      <sz val="12"/>
      <color rgb="FFFF0000"/>
      <name val="Calibri"/>
      <family val="2"/>
      <scheme val="minor"/>
    </font>
    <font>
      <sz val="12"/>
      <name val="Calibri"/>
      <family val="2"/>
      <scheme val="minor"/>
    </font>
    <font>
      <sz val="14"/>
      <color rgb="FF000000"/>
      <name val="Arial"/>
      <family val="2"/>
    </font>
    <font>
      <sz val="14"/>
      <name val="Arial"/>
      <family val="2"/>
    </font>
    <font>
      <sz val="14"/>
      <color theme="1"/>
      <name val="Arial"/>
      <family val="2"/>
    </font>
    <font>
      <sz val="13"/>
      <color theme="1"/>
      <name val="Calibri"/>
      <family val="2"/>
      <scheme val="minor"/>
    </font>
  </fonts>
  <fills count="27">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rgb="FFFFFF99"/>
      </patternFill>
    </fill>
    <fill>
      <patternFill patternType="solid">
        <fgColor theme="2" tint="-9.9978637043366805E-2"/>
        <bgColor indexed="64"/>
      </patternFill>
    </fill>
    <fill>
      <patternFill patternType="solid">
        <fgColor theme="9"/>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6600"/>
        <bgColor indexed="64"/>
      </patternFill>
    </fill>
    <fill>
      <patternFill patternType="solid">
        <fgColor rgb="FFCC0000"/>
        <bgColor indexed="64"/>
      </patternFill>
    </fill>
    <fill>
      <patternFill patternType="solid">
        <fgColor theme="6" tint="-0.499984740745262"/>
        <bgColor indexed="64"/>
      </patternFill>
    </fill>
    <fill>
      <patternFill patternType="solid">
        <fgColor theme="5" tint="-0.249977111117893"/>
        <bgColor indexed="64"/>
      </patternFill>
    </fill>
    <fill>
      <patternFill patternType="solid">
        <fgColor rgb="FF00B05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59999389629810485"/>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rgb="FFFFFFFF"/>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thin">
        <color indexed="64"/>
      </bottom>
      <diagonal/>
    </border>
    <border>
      <left style="medium">
        <color rgb="FFFFFFFF"/>
      </left>
      <right style="medium">
        <color rgb="FFFFFFFF"/>
      </right>
      <top/>
      <bottom style="thin">
        <color indexed="64"/>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ck">
        <color auto="1"/>
      </left>
      <right/>
      <top/>
      <bottom/>
      <diagonal/>
    </border>
    <border>
      <left style="thick">
        <color auto="1"/>
      </left>
      <right/>
      <top/>
      <bottom style="thick">
        <color auto="1"/>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rgb="FF000000"/>
      </left>
      <right/>
      <top style="thin">
        <color rgb="FF000000"/>
      </top>
      <bottom style="thin">
        <color rgb="FF000000"/>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2">
    <xf numFmtId="0" fontId="0" fillId="0" borderId="0"/>
    <xf numFmtId="9" fontId="1" fillId="0" borderId="0" applyFont="0" applyFill="0" applyBorder="0" applyAlignment="0" applyProtection="0"/>
    <xf numFmtId="0" fontId="20"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531">
    <xf numFmtId="0" fontId="0" fillId="0" borderId="0" xfId="0"/>
    <xf numFmtId="0" fontId="3" fillId="0" borderId="0" xfId="0" applyFont="1" applyAlignment="1">
      <alignment wrapText="1"/>
    </xf>
    <xf numFmtId="0" fontId="3" fillId="0" borderId="0" xfId="0" applyFont="1" applyAlignment="1">
      <alignment horizontal="center" textRotation="90" wrapText="1"/>
    </xf>
    <xf numFmtId="0" fontId="3" fillId="0" borderId="0" xfId="0" applyFont="1" applyAlignment="1">
      <alignment textRotation="90" wrapText="1"/>
    </xf>
    <xf numFmtId="0" fontId="4" fillId="0" borderId="0" xfId="0" applyFont="1" applyAlignment="1">
      <alignment wrapText="1"/>
    </xf>
    <xf numFmtId="0" fontId="5" fillId="0" borderId="0" xfId="0" applyFont="1" applyAlignment="1">
      <alignment vertical="center"/>
    </xf>
    <xf numFmtId="0" fontId="6" fillId="0" borderId="0" xfId="0" applyFont="1" applyAlignment="1">
      <alignment vertical="center" wrapText="1"/>
    </xf>
    <xf numFmtId="0" fontId="7" fillId="0" borderId="1" xfId="0" applyFont="1" applyBorder="1" applyAlignment="1">
      <alignment horizontal="center" wrapText="1"/>
    </xf>
    <xf numFmtId="0" fontId="3" fillId="0" borderId="0" xfId="0" applyFont="1" applyAlignment="1">
      <alignment horizontal="left" vertical="center" wrapText="1"/>
    </xf>
    <xf numFmtId="0" fontId="3" fillId="0" borderId="0" xfId="0" applyFont="1" applyAlignment="1">
      <alignment horizontal="left" wrapText="1"/>
    </xf>
    <xf numFmtId="0" fontId="8" fillId="0" borderId="0" xfId="0" applyFont="1" applyAlignment="1">
      <alignment vertical="center" wrapText="1"/>
    </xf>
    <xf numFmtId="0" fontId="8" fillId="0" borderId="0" xfId="0" applyFont="1" applyAlignment="1">
      <alignment vertical="center"/>
    </xf>
    <xf numFmtId="0" fontId="3" fillId="0" borderId="2" xfId="0" applyFont="1" applyBorder="1" applyAlignment="1">
      <alignment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9" fontId="0" fillId="0" borderId="0" xfId="1" applyFont="1" applyBorder="1" applyAlignment="1" applyProtection="1">
      <alignment horizontal="justify" vertical="top"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0" fontId="5" fillId="0" borderId="1" xfId="0" applyFont="1" applyBorder="1" applyAlignment="1" applyProtection="1">
      <alignment horizontal="center" vertical="center" textRotation="90" wrapText="1"/>
      <protection locked="0"/>
    </xf>
    <xf numFmtId="0" fontId="5" fillId="0" borderId="1" xfId="0" applyFont="1" applyBorder="1" applyAlignment="1">
      <alignment horizontal="center" vertical="center" textRotation="90" wrapText="1"/>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9" fontId="0" fillId="2" borderId="1" xfId="1" applyFont="1" applyFill="1" applyBorder="1" applyAlignment="1" applyProtection="1">
      <alignment horizontal="justify" vertical="top" wrapText="1"/>
      <protection locked="0"/>
    </xf>
    <xf numFmtId="0" fontId="2" fillId="0" borderId="0" xfId="0" applyFont="1" applyAlignment="1">
      <alignment horizontal="center" vertical="center" wrapText="1"/>
    </xf>
    <xf numFmtId="0" fontId="11" fillId="3" borderId="1" xfId="0" applyFont="1" applyFill="1" applyBorder="1" applyAlignment="1">
      <alignment horizontal="center" vertical="center" wrapText="1"/>
    </xf>
    <xf numFmtId="0" fontId="2" fillId="5" borderId="1" xfId="0" applyFont="1" applyFill="1" applyBorder="1" applyAlignment="1">
      <alignment horizontal="center" vertical="center" textRotation="90" wrapText="1"/>
    </xf>
    <xf numFmtId="0" fontId="12" fillId="5" borderId="1"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12" fillId="4" borderId="1" xfId="0" applyFont="1" applyFill="1" applyBorder="1" applyAlignment="1">
      <alignment horizontal="center" vertical="center" textRotation="90" wrapText="1"/>
    </xf>
    <xf numFmtId="0" fontId="0" fillId="0" borderId="0" xfId="0" applyAlignment="1">
      <alignment horizontal="center" vertical="center" textRotation="90" wrapText="1"/>
    </xf>
    <xf numFmtId="0" fontId="2" fillId="0" borderId="0" xfId="0" applyFont="1" applyAlignment="1">
      <alignment vertical="center" wrapText="1"/>
    </xf>
    <xf numFmtId="0" fontId="16" fillId="0" borderId="0" xfId="0" applyFont="1" applyAlignment="1" applyProtection="1">
      <alignment horizontal="center" vertical="center" wrapText="1"/>
      <protection locked="0"/>
    </xf>
    <xf numFmtId="0" fontId="19" fillId="0" borderId="0" xfId="0" applyFont="1" applyAlignment="1">
      <alignment horizontal="center" wrapText="1"/>
    </xf>
    <xf numFmtId="0" fontId="19" fillId="0" borderId="0" xfId="0" applyFont="1" applyAlignment="1">
      <alignment horizontal="center" textRotation="90" wrapText="1"/>
    </xf>
    <xf numFmtId="0" fontId="19" fillId="0" borderId="0" xfId="0" applyFont="1" applyAlignment="1">
      <alignment horizontal="center"/>
    </xf>
    <xf numFmtId="9" fontId="10" fillId="0" borderId="0" xfId="1" applyFont="1" applyBorder="1" applyAlignment="1" applyProtection="1">
      <alignment horizontal="center" vertical="center" wrapText="1"/>
      <protection locked="0"/>
    </xf>
    <xf numFmtId="9" fontId="10" fillId="2" borderId="1" xfId="1"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0" fillId="0" borderId="0" xfId="0" applyAlignment="1" applyProtection="1">
      <alignment horizontal="center" vertical="center" wrapText="1"/>
      <protection locked="0"/>
    </xf>
    <xf numFmtId="0" fontId="19" fillId="0" borderId="0" xfId="0" applyFont="1"/>
    <xf numFmtId="0" fontId="5" fillId="7" borderId="1" xfId="0" applyFont="1" applyFill="1" applyBorder="1" applyAlignment="1" applyProtection="1">
      <alignment horizontal="center" vertical="center" textRotation="90" wrapText="1"/>
      <protection locked="0"/>
    </xf>
    <xf numFmtId="0" fontId="0" fillId="0" borderId="0" xfId="0" applyAlignment="1" applyProtection="1">
      <alignment horizontal="center" vertical="center" textRotation="90" wrapText="1"/>
      <protection locked="0"/>
    </xf>
    <xf numFmtId="0" fontId="5" fillId="0" borderId="0" xfId="0" applyFont="1" applyAlignment="1">
      <alignment horizontal="center" vertical="center" textRotation="90" wrapText="1"/>
    </xf>
    <xf numFmtId="0" fontId="2" fillId="0" borderId="0" xfId="0" applyFont="1" applyAlignment="1" applyProtection="1">
      <alignment horizontal="center" vertical="center" wrapText="1"/>
      <protection locked="0"/>
    </xf>
    <xf numFmtId="0" fontId="5" fillId="0" borderId="0" xfId="0" applyFont="1" applyAlignment="1" applyProtection="1">
      <alignment horizontal="center" vertical="center" textRotation="90" wrapText="1"/>
      <protection locked="0"/>
    </xf>
    <xf numFmtId="0" fontId="26" fillId="0" borderId="2" xfId="0" applyFont="1" applyBorder="1" applyAlignment="1">
      <alignment wrapText="1"/>
    </xf>
    <xf numFmtId="0" fontId="26" fillId="0" borderId="0" xfId="0" applyFont="1" applyAlignment="1">
      <alignment vertical="center"/>
    </xf>
    <xf numFmtId="0" fontId="22" fillId="0" borderId="0" xfId="0" applyFont="1" applyAlignment="1">
      <alignment wrapText="1"/>
    </xf>
    <xf numFmtId="0" fontId="7" fillId="0" borderId="0" xfId="0" applyFont="1" applyAlignment="1">
      <alignment horizontal="right" vertical="center" wrapText="1"/>
    </xf>
    <xf numFmtId="0" fontId="7" fillId="0" borderId="0" xfId="0" applyFont="1" applyAlignment="1">
      <alignment horizontal="center" wrapText="1"/>
    </xf>
    <xf numFmtId="0" fontId="27"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6" fillId="0" borderId="12" xfId="0" applyFont="1" applyBorder="1" applyAlignment="1">
      <alignment vertical="center" wrapText="1"/>
    </xf>
    <xf numFmtId="0" fontId="16" fillId="0" borderId="20" xfId="0" applyFont="1" applyBorder="1" applyAlignment="1">
      <alignment vertical="center" wrapText="1"/>
    </xf>
    <xf numFmtId="0" fontId="6" fillId="0" borderId="0" xfId="0" applyFont="1" applyAlignment="1">
      <alignment horizontal="center" vertical="center"/>
    </xf>
    <xf numFmtId="0" fontId="16" fillId="0" borderId="3" xfId="0" applyFont="1" applyBorder="1" applyAlignment="1">
      <alignment vertical="center" wrapText="1"/>
    </xf>
    <xf numFmtId="0" fontId="0" fillId="0" borderId="1" xfId="0"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43" fontId="5" fillId="0" borderId="0" xfId="4" applyFont="1" applyAlignment="1">
      <alignment horizontal="left" vertical="center"/>
    </xf>
    <xf numFmtId="9" fontId="29" fillId="0" borderId="1" xfId="1" applyFont="1" applyFill="1" applyBorder="1" applyAlignment="1" applyProtection="1">
      <alignment horizontal="center" vertical="center" wrapText="1"/>
      <protection locked="0"/>
    </xf>
    <xf numFmtId="9" fontId="0" fillId="0" borderId="1" xfId="1" applyFont="1" applyFill="1" applyBorder="1" applyAlignment="1" applyProtection="1">
      <alignment horizontal="justify" vertical="center" wrapText="1"/>
      <protection locked="0"/>
    </xf>
    <xf numFmtId="9" fontId="23" fillId="0" borderId="1" xfId="1" applyFont="1" applyFill="1" applyBorder="1" applyAlignment="1" applyProtection="1">
      <alignment horizontal="center" vertical="center" wrapText="1"/>
      <protection locked="0"/>
    </xf>
    <xf numFmtId="9" fontId="25" fillId="0" borderId="1" xfId="1" applyFont="1" applyFill="1" applyBorder="1" applyAlignment="1" applyProtection="1">
      <alignment horizontal="center" vertical="center" wrapText="1"/>
      <protection locked="0"/>
    </xf>
    <xf numFmtId="9" fontId="32" fillId="0" borderId="1" xfId="1" applyFont="1" applyFill="1" applyBorder="1" applyAlignment="1" applyProtection="1">
      <alignment horizontal="justify" vertical="center" wrapText="1"/>
      <protection locked="0"/>
    </xf>
    <xf numFmtId="0" fontId="33" fillId="0" borderId="1" xfId="0" applyFont="1" applyBorder="1" applyAlignment="1" applyProtection="1">
      <alignment horizontal="center" vertical="center" textRotation="90" wrapText="1"/>
      <protection locked="0"/>
    </xf>
    <xf numFmtId="9" fontId="10" fillId="0" borderId="1" xfId="1" applyFont="1" applyBorder="1" applyAlignment="1" applyProtection="1">
      <alignment horizontal="center" vertical="center" wrapText="1"/>
      <protection locked="0"/>
    </xf>
    <xf numFmtId="0" fontId="0" fillId="0" borderId="0" xfId="0"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14" fillId="0" borderId="1" xfId="0" applyFont="1" applyBorder="1" applyAlignment="1" applyProtection="1">
      <alignment horizontal="center" vertical="center" textRotation="90" wrapText="1"/>
      <protection locked="0"/>
    </xf>
    <xf numFmtId="0" fontId="14" fillId="7" borderId="1" xfId="0" applyFont="1" applyFill="1" applyBorder="1" applyAlignment="1" applyProtection="1">
      <alignment horizontal="center" vertical="center" textRotation="90" wrapText="1"/>
      <protection locked="0"/>
    </xf>
    <xf numFmtId="0" fontId="34" fillId="0" borderId="1" xfId="0" applyFont="1" applyBorder="1" applyAlignment="1" applyProtection="1">
      <alignment horizontal="center" vertical="center" textRotation="90" wrapText="1"/>
      <protection locked="0"/>
    </xf>
    <xf numFmtId="0" fontId="0" fillId="0" borderId="0" xfId="0" applyAlignment="1" applyProtection="1">
      <alignment vertical="center" wrapText="1"/>
      <protection locked="0"/>
    </xf>
    <xf numFmtId="0" fontId="35" fillId="0" borderId="0" xfId="0" applyFont="1" applyAlignment="1">
      <alignment horizontal="center" vertical="center" wrapText="1"/>
    </xf>
    <xf numFmtId="0" fontId="36" fillId="0" borderId="0" xfId="0" applyFont="1" applyAlignment="1">
      <alignment horizontal="center" vertical="center" wrapText="1"/>
    </xf>
    <xf numFmtId="0" fontId="37" fillId="0" borderId="2" xfId="0" applyFont="1" applyBorder="1" applyAlignment="1">
      <alignment vertical="center" wrapText="1"/>
    </xf>
    <xf numFmtId="0" fontId="32" fillId="0" borderId="0" xfId="0" applyFont="1" applyAlignment="1">
      <alignment horizontal="center" vertical="center" wrapText="1"/>
    </xf>
    <xf numFmtId="0" fontId="2" fillId="0" borderId="1" xfId="0" applyFont="1" applyBorder="1" applyAlignment="1">
      <alignment horizontal="center" vertical="center" wrapText="1"/>
    </xf>
    <xf numFmtId="0" fontId="32" fillId="0" borderId="0" xfId="0" applyFont="1" applyAlignment="1">
      <alignment vertical="center" wrapText="1"/>
    </xf>
    <xf numFmtId="0" fontId="32" fillId="0" borderId="1" xfId="0" applyFont="1" applyBorder="1" applyAlignment="1">
      <alignment horizontal="center" vertical="center" wrapText="1"/>
    </xf>
    <xf numFmtId="0" fontId="36" fillId="0" borderId="1" xfId="0" applyFont="1" applyBorder="1" applyAlignment="1">
      <alignment vertical="center" wrapText="1"/>
    </xf>
    <xf numFmtId="0" fontId="0" fillId="0" borderId="1" xfId="0" applyBorder="1" applyAlignment="1">
      <alignment horizontal="center" vertical="center" wrapText="1"/>
    </xf>
    <xf numFmtId="0" fontId="2" fillId="10" borderId="1" xfId="0" applyFont="1" applyFill="1" applyBorder="1" applyAlignment="1">
      <alignment horizontal="center" vertical="center" wrapText="1"/>
    </xf>
    <xf numFmtId="0" fontId="0" fillId="0" borderId="1" xfId="0" applyBorder="1" applyAlignment="1">
      <alignment vertical="center" wrapText="1"/>
    </xf>
    <xf numFmtId="0" fontId="43" fillId="10" borderId="1" xfId="0" applyFont="1" applyFill="1" applyBorder="1" applyAlignment="1">
      <alignment horizontal="center" vertical="center" wrapText="1"/>
    </xf>
    <xf numFmtId="0" fontId="36" fillId="0" borderId="1" xfId="0" applyFont="1" applyBorder="1" applyAlignment="1">
      <alignment horizontal="left" vertical="center" wrapText="1"/>
    </xf>
    <xf numFmtId="0" fontId="43" fillId="0" borderId="1" xfId="0" applyFont="1" applyBorder="1" applyAlignment="1">
      <alignment horizontal="center" vertical="center" wrapText="1"/>
    </xf>
    <xf numFmtId="0" fontId="44" fillId="10" borderId="1" xfId="0" applyFont="1" applyFill="1" applyBorder="1" applyAlignment="1">
      <alignment horizontal="center" vertical="center" wrapText="1"/>
    </xf>
    <xf numFmtId="0" fontId="46" fillId="0" borderId="33" xfId="0" applyFont="1" applyBorder="1" applyAlignment="1">
      <alignment horizontal="center" vertical="center" wrapText="1"/>
    </xf>
    <xf numFmtId="0" fontId="47" fillId="0" borderId="33" xfId="0" applyFont="1" applyBorder="1" applyAlignment="1">
      <alignment vertical="center" wrapText="1"/>
    </xf>
    <xf numFmtId="0" fontId="8" fillId="0" borderId="0" xfId="0" applyFont="1" applyAlignment="1">
      <alignment vertical="center" textRotation="90" wrapText="1"/>
    </xf>
    <xf numFmtId="0" fontId="32" fillId="0" borderId="2"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0" xfId="0" applyFont="1" applyAlignment="1">
      <alignment vertical="center" wrapText="1"/>
    </xf>
    <xf numFmtId="0" fontId="0" fillId="0" borderId="2" xfId="0" applyBorder="1" applyAlignment="1">
      <alignment vertical="center" wrapText="1"/>
    </xf>
    <xf numFmtId="0" fontId="44" fillId="0" borderId="0" xfId="0" applyFont="1" applyAlignment="1">
      <alignment horizontal="left" vertical="center"/>
    </xf>
    <xf numFmtId="0" fontId="49" fillId="11" borderId="38" xfId="0" applyFont="1" applyFill="1" applyBorder="1" applyAlignment="1">
      <alignment horizontal="center" vertical="center" wrapText="1" readingOrder="1"/>
    </xf>
    <xf numFmtId="0" fontId="49" fillId="5" borderId="38" xfId="0" applyFont="1" applyFill="1" applyBorder="1" applyAlignment="1">
      <alignment horizontal="center" vertical="center" wrapText="1" readingOrder="1"/>
    </xf>
    <xf numFmtId="0" fontId="5" fillId="0" borderId="0" xfId="0" applyFont="1" applyAlignment="1">
      <alignment horizontal="center" vertical="center" wrapText="1"/>
    </xf>
    <xf numFmtId="0" fontId="50" fillId="0" borderId="39" xfId="0" applyFont="1" applyBorder="1" applyAlignment="1">
      <alignment horizontal="left" vertical="center" wrapText="1" readingOrder="1"/>
    </xf>
    <xf numFmtId="0" fontId="51" fillId="0" borderId="39" xfId="0" applyFont="1" applyBorder="1" applyAlignment="1">
      <alignment horizontal="center" vertical="center" wrapText="1"/>
    </xf>
    <xf numFmtId="0" fontId="51" fillId="0" borderId="39" xfId="0" applyFont="1" applyBorder="1" applyAlignment="1">
      <alignment horizontal="center" vertical="center" wrapText="1" readingOrder="1"/>
    </xf>
    <xf numFmtId="0" fontId="52" fillId="5" borderId="39" xfId="0" applyFont="1" applyFill="1" applyBorder="1" applyAlignment="1">
      <alignment horizontal="center" vertical="center" wrapText="1" readingOrder="1"/>
    </xf>
    <xf numFmtId="9" fontId="53" fillId="5" borderId="40" xfId="0" applyNumberFormat="1" applyFont="1" applyFill="1" applyBorder="1" applyAlignment="1">
      <alignment horizontal="center" vertical="center" wrapText="1" readingOrder="1"/>
    </xf>
    <xf numFmtId="0" fontId="2" fillId="0" borderId="16" xfId="0" applyFont="1" applyBorder="1" applyAlignment="1">
      <alignment horizontal="center" vertical="center" textRotation="90" wrapText="1"/>
    </xf>
    <xf numFmtId="0" fontId="6" fillId="0" borderId="6" xfId="0" applyFont="1" applyBorder="1" applyAlignment="1">
      <alignment horizontal="center" vertical="center" wrapText="1"/>
    </xf>
    <xf numFmtId="0" fontId="1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16" fillId="0" borderId="1" xfId="0" applyFont="1" applyBorder="1" applyAlignment="1">
      <alignment horizontal="center" vertical="center" wrapText="1"/>
    </xf>
    <xf numFmtId="0" fontId="50" fillId="0" borderId="41" xfId="0" applyFont="1" applyBorder="1" applyAlignment="1">
      <alignment horizontal="left" vertical="center" wrapText="1" readingOrder="1"/>
    </xf>
    <xf numFmtId="0" fontId="51" fillId="0" borderId="41" xfId="0" applyFont="1" applyBorder="1" applyAlignment="1">
      <alignment horizontal="center" vertical="center" wrapText="1"/>
    </xf>
    <xf numFmtId="0" fontId="51" fillId="0" borderId="41" xfId="0" applyFont="1" applyBorder="1" applyAlignment="1">
      <alignment horizontal="center" vertical="center" wrapText="1" readingOrder="1"/>
    </xf>
    <xf numFmtId="9" fontId="2" fillId="12" borderId="1" xfId="1" applyFont="1" applyFill="1" applyBorder="1" applyAlignment="1">
      <alignment horizontal="center" vertical="center" wrapText="1"/>
    </xf>
    <xf numFmtId="9" fontId="0" fillId="0" borderId="1" xfId="0" applyNumberFormat="1" applyBorder="1" applyAlignment="1">
      <alignment horizontal="center" vertical="center" wrapText="1"/>
    </xf>
    <xf numFmtId="0" fontId="54" fillId="0" borderId="1" xfId="0" applyFont="1" applyBorder="1" applyAlignment="1">
      <alignment vertical="center" wrapText="1"/>
    </xf>
    <xf numFmtId="0" fontId="15" fillId="0" borderId="1" xfId="0" applyFont="1" applyBorder="1" applyAlignment="1">
      <alignment horizontal="center" vertical="center" wrapText="1"/>
    </xf>
    <xf numFmtId="9" fontId="16" fillId="12" borderId="1" xfId="1" applyFont="1" applyFill="1" applyBorder="1" applyAlignment="1">
      <alignment horizontal="center" vertical="center" wrapText="1"/>
    </xf>
    <xf numFmtId="9" fontId="15" fillId="0" borderId="1" xfId="0" applyNumberFormat="1" applyFont="1" applyBorder="1" applyAlignment="1">
      <alignment horizontal="center" vertical="center" wrapText="1"/>
    </xf>
    <xf numFmtId="0" fontId="50" fillId="0" borderId="42" xfId="0" applyFont="1" applyBorder="1" applyAlignment="1">
      <alignment horizontal="left" vertical="center" wrapText="1" readingOrder="1"/>
    </xf>
    <xf numFmtId="0" fontId="51" fillId="0" borderId="42" xfId="0" applyFont="1" applyBorder="1" applyAlignment="1">
      <alignment horizontal="center" vertical="center" wrapText="1"/>
    </xf>
    <xf numFmtId="0" fontId="51" fillId="0" borderId="42" xfId="0" applyFont="1" applyBorder="1" applyAlignment="1">
      <alignment horizontal="center" vertical="center" wrapText="1" readingOrder="1"/>
    </xf>
    <xf numFmtId="0" fontId="55" fillId="11" borderId="43" xfId="0" applyFont="1" applyFill="1" applyBorder="1" applyAlignment="1">
      <alignment horizontal="center" vertical="center" wrapText="1" readingOrder="1"/>
    </xf>
    <xf numFmtId="0" fontId="56" fillId="11" borderId="43" xfId="0" applyFont="1" applyFill="1" applyBorder="1" applyAlignment="1">
      <alignment horizontal="center" vertical="center" wrapText="1" readingOrder="1"/>
    </xf>
    <xf numFmtId="0" fontId="56" fillId="5" borderId="39" xfId="0" applyFont="1" applyFill="1" applyBorder="1" applyAlignment="1">
      <alignment horizontal="center" vertical="center" wrapText="1" readingOrder="1"/>
    </xf>
    <xf numFmtId="9" fontId="56" fillId="5" borderId="40" xfId="0" applyNumberFormat="1" applyFont="1" applyFill="1" applyBorder="1" applyAlignment="1">
      <alignment horizontal="center" vertical="center" wrapText="1" readingOrder="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24" xfId="0" applyFont="1" applyBorder="1" applyAlignment="1">
      <alignment horizontal="center" vertical="center" wrapText="1"/>
    </xf>
    <xf numFmtId="9" fontId="2" fillId="12" borderId="45" xfId="1" applyFont="1" applyFill="1" applyBorder="1" applyAlignment="1">
      <alignment horizontal="center" vertical="center" wrapText="1"/>
    </xf>
    <xf numFmtId="9" fontId="0" fillId="0" borderId="28" xfId="0" applyNumberFormat="1" applyBorder="1" applyAlignment="1">
      <alignment horizontal="center" vertical="center"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0" fontId="6" fillId="0" borderId="2" xfId="0" applyFont="1" applyBorder="1" applyAlignment="1">
      <alignment vertical="center" wrapText="1"/>
    </xf>
    <xf numFmtId="0" fontId="40" fillId="0" borderId="0" xfId="0" applyFont="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43" fontId="5" fillId="0" borderId="0" xfId="5" applyFont="1" applyAlignment="1">
      <alignment horizontal="left" vertical="center"/>
    </xf>
    <xf numFmtId="0" fontId="58" fillId="0" borderId="0" xfId="0" applyFont="1" applyAlignment="1">
      <alignment vertical="center"/>
    </xf>
    <xf numFmtId="0" fontId="3" fillId="0" borderId="0" xfId="0" applyFont="1" applyAlignment="1">
      <alignment horizontal="center" vertical="center" textRotation="90" wrapText="1"/>
    </xf>
    <xf numFmtId="0" fontId="3" fillId="0" borderId="0" xfId="0" applyFont="1" applyAlignment="1">
      <alignment horizontal="center" wrapText="1"/>
    </xf>
    <xf numFmtId="0" fontId="60" fillId="13" borderId="46" xfId="0" applyFont="1" applyFill="1" applyBorder="1" applyAlignment="1">
      <alignment horizontal="center" vertical="center" wrapText="1"/>
    </xf>
    <xf numFmtId="0" fontId="60" fillId="13" borderId="1" xfId="0" applyFont="1" applyFill="1" applyBorder="1" applyAlignment="1">
      <alignment horizontal="center" vertical="center" wrapText="1"/>
    </xf>
    <xf numFmtId="0" fontId="61" fillId="14" borderId="1" xfId="0" applyFont="1" applyFill="1" applyBorder="1" applyAlignment="1">
      <alignment horizontal="center" vertical="center" wrapText="1"/>
    </xf>
    <xf numFmtId="0" fontId="62" fillId="14" borderId="1" xfId="0" applyFont="1" applyFill="1" applyBorder="1" applyAlignment="1">
      <alignment horizontal="center" vertical="center" wrapText="1"/>
    </xf>
    <xf numFmtId="0" fontId="63" fillId="12" borderId="46" xfId="0" applyFont="1" applyFill="1" applyBorder="1" applyAlignment="1">
      <alignment horizontal="center" vertical="center" wrapText="1"/>
    </xf>
    <xf numFmtId="0" fontId="62" fillId="13" borderId="1" xfId="0" applyFont="1" applyFill="1" applyBorder="1" applyAlignment="1">
      <alignment horizontal="center" vertical="center" wrapText="1"/>
    </xf>
    <xf numFmtId="0" fontId="64" fillId="12" borderId="46" xfId="0" applyFont="1" applyFill="1" applyBorder="1" applyAlignment="1">
      <alignment horizontal="center" vertical="center" wrapText="1"/>
    </xf>
    <xf numFmtId="0" fontId="63" fillId="15" borderId="46" xfId="0" applyFont="1" applyFill="1" applyBorder="1" applyAlignment="1">
      <alignment horizontal="center" vertical="center" wrapText="1"/>
    </xf>
    <xf numFmtId="0" fontId="65" fillId="12" borderId="1" xfId="0" applyFont="1" applyFill="1" applyBorder="1" applyAlignment="1">
      <alignment horizontal="center" vertical="center" wrapText="1"/>
    </xf>
    <xf numFmtId="0" fontId="66" fillId="15" borderId="46" xfId="0" applyFont="1" applyFill="1" applyBorder="1" applyAlignment="1">
      <alignment horizontal="center" vertical="center" wrapText="1"/>
    </xf>
    <xf numFmtId="0" fontId="67" fillId="12" borderId="1" xfId="0" applyFont="1" applyFill="1" applyBorder="1" applyAlignment="1">
      <alignment horizontal="center" vertical="center" wrapText="1"/>
    </xf>
    <xf numFmtId="0" fontId="63" fillId="15" borderId="1" xfId="0" applyFont="1" applyFill="1" applyBorder="1" applyAlignment="1">
      <alignment horizontal="center" vertical="center" wrapText="1"/>
    </xf>
    <xf numFmtId="0" fontId="62" fillId="15" borderId="46" xfId="0" applyFont="1" applyFill="1" applyBorder="1" applyAlignment="1">
      <alignment horizontal="center" vertical="center" wrapText="1"/>
    </xf>
    <xf numFmtId="0" fontId="66" fillId="15" borderId="1" xfId="0" applyFont="1" applyFill="1" applyBorder="1" applyAlignment="1">
      <alignment horizontal="center" vertical="center" wrapText="1"/>
    </xf>
    <xf numFmtId="0" fontId="63" fillId="15" borderId="47" xfId="0" applyFont="1" applyFill="1" applyBorder="1" applyAlignment="1">
      <alignment horizontal="center" vertical="center" wrapText="1"/>
    </xf>
    <xf numFmtId="0" fontId="63" fillId="15" borderId="48" xfId="0" applyFont="1" applyFill="1" applyBorder="1" applyAlignment="1">
      <alignment horizontal="center" vertical="center" wrapText="1"/>
    </xf>
    <xf numFmtId="0" fontId="65" fillId="12" borderId="48" xfId="0" applyFont="1" applyFill="1" applyBorder="1" applyAlignment="1">
      <alignment horizontal="center" vertical="center" wrapText="1"/>
    </xf>
    <xf numFmtId="0" fontId="60" fillId="13" borderId="48" xfId="0" applyFont="1" applyFill="1" applyBorder="1" applyAlignment="1">
      <alignment horizontal="center" vertical="center" wrapText="1"/>
    </xf>
    <xf numFmtId="0" fontId="66" fillId="15" borderId="47" xfId="0" applyFont="1" applyFill="1" applyBorder="1" applyAlignment="1">
      <alignment horizontal="center" vertical="center" wrapText="1"/>
    </xf>
    <xf numFmtId="0" fontId="66" fillId="15" borderId="48" xfId="0" applyFont="1" applyFill="1" applyBorder="1" applyAlignment="1">
      <alignment horizontal="center" vertical="center" wrapText="1"/>
    </xf>
    <xf numFmtId="0" fontId="67" fillId="12" borderId="48" xfId="0" applyFont="1" applyFill="1" applyBorder="1" applyAlignment="1">
      <alignment horizontal="center" vertical="center" wrapText="1"/>
    </xf>
    <xf numFmtId="0" fontId="5" fillId="0" borderId="0" xfId="0" applyFont="1"/>
    <xf numFmtId="0" fontId="68" fillId="0" borderId="0" xfId="0" applyFont="1" applyAlignment="1">
      <alignment wrapText="1"/>
    </xf>
    <xf numFmtId="0" fontId="68" fillId="0" borderId="0" xfId="0" applyFont="1" applyAlignment="1">
      <alignment horizontal="center" vertical="center" textRotation="90" wrapText="1"/>
    </xf>
    <xf numFmtId="0" fontId="69" fillId="0" borderId="2" xfId="0" applyFont="1" applyBorder="1" applyAlignment="1">
      <alignment wrapText="1"/>
    </xf>
    <xf numFmtId="0" fontId="69" fillId="0" borderId="0" xfId="0" applyFont="1" applyAlignment="1">
      <alignment wrapText="1"/>
    </xf>
    <xf numFmtId="43" fontId="5" fillId="0" borderId="0" xfId="5" applyFont="1" applyAlignment="1">
      <alignment vertical="top"/>
    </xf>
    <xf numFmtId="0" fontId="6" fillId="0" borderId="0" xfId="0" applyFont="1" applyAlignment="1">
      <alignment vertical="center"/>
    </xf>
    <xf numFmtId="0" fontId="0" fillId="0" borderId="0" xfId="0" applyAlignment="1">
      <alignment vertical="center"/>
    </xf>
    <xf numFmtId="0" fontId="2" fillId="5" borderId="49" xfId="0" applyFont="1" applyFill="1" applyBorder="1" applyAlignment="1">
      <alignment horizontal="center" vertical="center"/>
    </xf>
    <xf numFmtId="0" fontId="0" fillId="5" borderId="50" xfId="0" applyFill="1" applyBorder="1" applyAlignment="1">
      <alignment vertical="center"/>
    </xf>
    <xf numFmtId="0" fontId="71" fillId="18" borderId="51" xfId="0" applyFont="1" applyFill="1" applyBorder="1" applyAlignment="1">
      <alignment vertical="center"/>
    </xf>
    <xf numFmtId="0" fontId="71" fillId="0" borderId="0" xfId="0" applyFont="1" applyAlignment="1">
      <alignment vertical="center"/>
    </xf>
    <xf numFmtId="0" fontId="2" fillId="16" borderId="0" xfId="0" applyFont="1" applyFill="1" applyAlignment="1">
      <alignment horizontal="center" vertical="center"/>
    </xf>
    <xf numFmtId="0" fontId="2" fillId="16" borderId="18" xfId="0" applyFont="1" applyFill="1" applyBorder="1" applyAlignment="1">
      <alignment horizontal="center" vertical="center"/>
    </xf>
    <xf numFmtId="0" fontId="0" fillId="5" borderId="54" xfId="0" applyFill="1" applyBorder="1" applyAlignment="1">
      <alignment vertical="center"/>
    </xf>
    <xf numFmtId="0" fontId="0" fillId="18" borderId="55" xfId="0" applyFill="1" applyBorder="1" applyAlignment="1">
      <alignment vertical="center"/>
    </xf>
    <xf numFmtId="0" fontId="0" fillId="19" borderId="15" xfId="0" applyFill="1" applyBorder="1" applyAlignment="1">
      <alignment vertical="center"/>
    </xf>
    <xf numFmtId="0" fontId="0" fillId="19" borderId="56" xfId="0" applyFill="1" applyBorder="1" applyAlignment="1">
      <alignment vertical="center"/>
    </xf>
    <xf numFmtId="0" fontId="0" fillId="20" borderId="15" xfId="0" applyFill="1" applyBorder="1" applyAlignment="1">
      <alignment horizontal="center" vertical="center"/>
    </xf>
    <xf numFmtId="0" fontId="2" fillId="20" borderId="6" xfId="0" applyFont="1" applyFill="1" applyBorder="1" applyAlignment="1">
      <alignment vertical="center"/>
    </xf>
    <xf numFmtId="0" fontId="0" fillId="20" borderId="18" xfId="0" applyFill="1" applyBorder="1" applyAlignment="1">
      <alignment vertical="center"/>
    </xf>
    <xf numFmtId="0" fontId="0" fillId="16" borderId="1" xfId="0" applyFill="1" applyBorder="1" applyAlignment="1">
      <alignment horizontal="center" vertical="center"/>
    </xf>
    <xf numFmtId="0" fontId="0" fillId="16" borderId="29" xfId="0" applyFill="1" applyBorder="1" applyAlignment="1">
      <alignment horizontal="center" vertical="center"/>
    </xf>
    <xf numFmtId="0" fontId="0" fillId="19" borderId="27" xfId="0" applyFill="1" applyBorder="1" applyAlignment="1">
      <alignment vertical="center"/>
    </xf>
    <xf numFmtId="0" fontId="2" fillId="20" borderId="34" xfId="0" applyFont="1" applyFill="1" applyBorder="1" applyAlignment="1">
      <alignment vertical="center"/>
    </xf>
    <xf numFmtId="0" fontId="0" fillId="17" borderId="1" xfId="0" applyFill="1" applyBorder="1" applyAlignment="1">
      <alignment horizontal="center" vertical="center"/>
    </xf>
    <xf numFmtId="0" fontId="0" fillId="17" borderId="3" xfId="0" applyFill="1" applyBorder="1" applyAlignment="1">
      <alignment horizontal="center" vertical="center"/>
    </xf>
    <xf numFmtId="0" fontId="0" fillId="17" borderId="46" xfId="0" applyFill="1" applyBorder="1" applyAlignment="1">
      <alignment horizontal="center" vertical="center"/>
    </xf>
    <xf numFmtId="0" fontId="0" fillId="21" borderId="1" xfId="0" applyFill="1" applyBorder="1" applyAlignment="1">
      <alignment horizontal="center" vertical="center"/>
    </xf>
    <xf numFmtId="0" fontId="0" fillId="21" borderId="29" xfId="0" applyFill="1" applyBorder="1" applyAlignment="1">
      <alignment horizontal="center" vertical="center"/>
    </xf>
    <xf numFmtId="0" fontId="0" fillId="19" borderId="19" xfId="0" applyFill="1" applyBorder="1" applyAlignment="1">
      <alignment vertical="center"/>
    </xf>
    <xf numFmtId="0" fontId="0" fillId="19" borderId="28" xfId="0" applyFill="1" applyBorder="1" applyAlignment="1">
      <alignment vertical="center"/>
    </xf>
    <xf numFmtId="0" fontId="0" fillId="20" borderId="19" xfId="0" applyFill="1" applyBorder="1" applyAlignment="1">
      <alignment horizontal="center" vertical="center"/>
    </xf>
    <xf numFmtId="0" fontId="2" fillId="20" borderId="45" xfId="0" applyFont="1" applyFill="1" applyBorder="1" applyAlignment="1">
      <alignment vertical="center"/>
    </xf>
    <xf numFmtId="0" fontId="0" fillId="20" borderId="21" xfId="0" applyFill="1" applyBorder="1" applyAlignment="1">
      <alignment vertical="center"/>
    </xf>
    <xf numFmtId="0" fontId="2" fillId="16" borderId="26" xfId="0" applyFont="1" applyFill="1" applyBorder="1" applyAlignment="1">
      <alignment horizontal="center" vertical="center"/>
    </xf>
    <xf numFmtId="0" fontId="0" fillId="16" borderId="24" xfId="0" applyFill="1" applyBorder="1" applyAlignment="1">
      <alignment horizontal="center" vertical="center"/>
    </xf>
    <xf numFmtId="0" fontId="0" fillId="16" borderId="25" xfId="0" applyFill="1" applyBorder="1" applyAlignment="1">
      <alignment horizontal="center" vertical="center"/>
    </xf>
    <xf numFmtId="0" fontId="0" fillId="21" borderId="24" xfId="0" applyFill="1" applyBorder="1" applyAlignment="1">
      <alignment horizontal="center" vertical="center"/>
    </xf>
    <xf numFmtId="0" fontId="0" fillId="21" borderId="25" xfId="0" applyFill="1" applyBorder="1" applyAlignment="1">
      <alignment horizontal="center" vertical="center"/>
    </xf>
    <xf numFmtId="0" fontId="0" fillId="18" borderId="60" xfId="0" applyFill="1" applyBorder="1" applyAlignment="1">
      <alignment vertical="center"/>
    </xf>
    <xf numFmtId="0" fontId="0" fillId="5" borderId="61" xfId="0" applyFill="1" applyBorder="1" applyAlignment="1">
      <alignment vertical="center"/>
    </xf>
    <xf numFmtId="0" fontId="70" fillId="21" borderId="22" xfId="0" applyFont="1" applyFill="1" applyBorder="1" applyAlignment="1">
      <alignment vertical="center"/>
    </xf>
    <xf numFmtId="0" fontId="0" fillId="21" borderId="23" xfId="0" applyFill="1" applyBorder="1" applyAlignment="1">
      <alignment vertical="center" wrapText="1"/>
    </xf>
    <xf numFmtId="0" fontId="70" fillId="21" borderId="1" xfId="0" applyFont="1" applyFill="1" applyBorder="1" applyAlignment="1">
      <alignment vertical="center"/>
    </xf>
    <xf numFmtId="0" fontId="0" fillId="21" borderId="29" xfId="0" applyFill="1" applyBorder="1" applyAlignment="1">
      <alignment vertical="center" wrapText="1"/>
    </xf>
    <xf numFmtId="0" fontId="70" fillId="21" borderId="24" xfId="0" applyFont="1" applyFill="1" applyBorder="1" applyAlignment="1">
      <alignment vertical="center"/>
    </xf>
    <xf numFmtId="0" fontId="0" fillId="21" borderId="25" xfId="0" applyFill="1" applyBorder="1" applyAlignment="1">
      <alignment vertical="center" wrapText="1"/>
    </xf>
    <xf numFmtId="0" fontId="6" fillId="0" borderId="22" xfId="0" applyFont="1" applyBorder="1" applyAlignment="1">
      <alignment horizontal="center" vertical="center" wrapText="1"/>
    </xf>
    <xf numFmtId="0" fontId="72" fillId="0" borderId="22" xfId="0" applyFont="1" applyBorder="1" applyAlignment="1">
      <alignment horizontal="center" vertical="center" wrapText="1"/>
    </xf>
    <xf numFmtId="0" fontId="72" fillId="0" borderId="23" xfId="0" applyFont="1" applyBorder="1" applyAlignment="1">
      <alignment horizontal="center" vertical="center" wrapText="1"/>
    </xf>
    <xf numFmtId="0" fontId="6" fillId="0" borderId="0" xfId="0" applyFont="1" applyAlignment="1">
      <alignment horizontal="center" vertical="center" wrapText="1"/>
    </xf>
    <xf numFmtId="0" fontId="36" fillId="0" borderId="1" xfId="0" applyFont="1" applyBorder="1" applyAlignment="1">
      <alignment horizontal="center" vertical="center" wrapText="1"/>
    </xf>
    <xf numFmtId="0" fontId="36" fillId="0" borderId="29" xfId="0" applyFont="1" applyBorder="1" applyAlignment="1">
      <alignment horizontal="center" vertical="center" wrapText="1"/>
    </xf>
    <xf numFmtId="0" fontId="6" fillId="0" borderId="24" xfId="0" applyFont="1" applyBorder="1" applyAlignment="1">
      <alignment horizontal="center" vertical="center" wrapText="1"/>
    </xf>
    <xf numFmtId="0" fontId="74" fillId="0" borderId="24" xfId="0" applyFont="1" applyBorder="1" applyAlignment="1">
      <alignment horizontal="center" vertical="center" wrapText="1"/>
    </xf>
    <xf numFmtId="0" fontId="74" fillId="0" borderId="25" xfId="0" applyFont="1" applyBorder="1" applyAlignment="1">
      <alignment horizontal="center" vertical="center" wrapText="1"/>
    </xf>
    <xf numFmtId="0" fontId="2"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63" xfId="0" applyBorder="1" applyAlignment="1">
      <alignment horizontal="center" vertical="center" wrapText="1"/>
    </xf>
    <xf numFmtId="0" fontId="0" fillId="0" borderId="29"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6" fillId="22" borderId="1" xfId="0" applyFont="1" applyFill="1" applyBorder="1" applyAlignment="1">
      <alignment horizontal="center" vertical="center"/>
    </xf>
    <xf numFmtId="0" fontId="6" fillId="12"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23" borderId="1" xfId="0" applyFont="1" applyFill="1" applyBorder="1" applyAlignment="1">
      <alignment horizontal="center" vertical="center"/>
    </xf>
    <xf numFmtId="0" fontId="6" fillId="15" borderId="1" xfId="0" applyFont="1" applyFill="1" applyBorder="1" applyAlignment="1">
      <alignment horizontal="center" vertical="center"/>
    </xf>
    <xf numFmtId="0" fontId="0" fillId="15" borderId="1" xfId="0" applyFill="1" applyBorder="1" applyAlignment="1">
      <alignment horizontal="center" vertical="center"/>
    </xf>
    <xf numFmtId="0" fontId="0" fillId="22" borderId="1" xfId="0" applyFill="1" applyBorder="1" applyAlignment="1">
      <alignment horizontal="center" vertical="center"/>
    </xf>
    <xf numFmtId="0" fontId="0" fillId="12" borderId="1" xfId="0" applyFill="1" applyBorder="1" applyAlignment="1">
      <alignment horizontal="center" vertical="center"/>
    </xf>
    <xf numFmtId="0" fontId="0" fillId="8" borderId="1" xfId="0" applyFill="1" applyBorder="1" applyAlignment="1">
      <alignment horizontal="center" vertical="center"/>
    </xf>
    <xf numFmtId="0" fontId="0" fillId="23" borderId="1" xfId="0" applyFill="1" applyBorder="1" applyAlignment="1">
      <alignment horizontal="center" vertical="center"/>
    </xf>
    <xf numFmtId="0" fontId="75" fillId="0" borderId="0" xfId="0" applyFont="1" applyAlignment="1">
      <alignment horizontal="center" vertical="center"/>
    </xf>
    <xf numFmtId="0" fontId="70" fillId="24" borderId="0" xfId="0" applyFont="1" applyFill="1" applyAlignment="1">
      <alignment horizontal="center" vertical="center"/>
    </xf>
    <xf numFmtId="0" fontId="70" fillId="24" borderId="18" xfId="0" applyFont="1" applyFill="1" applyBorder="1" applyAlignment="1">
      <alignment horizontal="center" vertical="center"/>
    </xf>
    <xf numFmtId="0" fontId="2" fillId="24" borderId="0" xfId="0" applyFont="1" applyFill="1" applyAlignment="1">
      <alignment horizontal="center" vertical="center"/>
    </xf>
    <xf numFmtId="0" fontId="2" fillId="24" borderId="18" xfId="0" applyFont="1" applyFill="1" applyBorder="1" applyAlignment="1">
      <alignment horizontal="center" vertical="center"/>
    </xf>
    <xf numFmtId="0" fontId="0" fillId="0" borderId="1" xfId="0" applyBorder="1" applyAlignment="1">
      <alignment horizontal="center" vertical="center"/>
    </xf>
    <xf numFmtId="0" fontId="0" fillId="0" borderId="29" xfId="0" applyBorder="1" applyAlignment="1">
      <alignment horizontal="center" vertical="center"/>
    </xf>
    <xf numFmtId="0" fontId="70" fillId="5" borderId="0" xfId="0" applyFont="1" applyFill="1" applyAlignment="1">
      <alignment horizontal="center" vertical="center"/>
    </xf>
    <xf numFmtId="0" fontId="2" fillId="5" borderId="0" xfId="0" applyFont="1" applyFill="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70" fillId="5" borderId="26" xfId="0" applyFont="1" applyFill="1" applyBorder="1" applyAlignment="1">
      <alignment horizontal="center" vertical="center"/>
    </xf>
    <xf numFmtId="0" fontId="2" fillId="5" borderId="26" xfId="0" applyFont="1" applyFill="1" applyBorder="1" applyAlignment="1">
      <alignment horizontal="center" vertical="center"/>
    </xf>
    <xf numFmtId="0" fontId="70" fillId="0" borderId="22" xfId="0" applyFont="1" applyBorder="1" applyAlignment="1">
      <alignment vertical="center"/>
    </xf>
    <xf numFmtId="0" fontId="0" fillId="0" borderId="23" xfId="0" applyBorder="1" applyAlignment="1">
      <alignment vertical="center" wrapText="1"/>
    </xf>
    <xf numFmtId="0" fontId="70" fillId="0" borderId="1" xfId="0" applyFont="1" applyBorder="1" applyAlignment="1">
      <alignment vertical="center"/>
    </xf>
    <xf numFmtId="0" fontId="0" fillId="0" borderId="29" xfId="0" applyBorder="1" applyAlignment="1">
      <alignment vertical="center" wrapText="1"/>
    </xf>
    <xf numFmtId="0" fontId="70" fillId="0" borderId="24" xfId="0" applyFont="1" applyBorder="1" applyAlignment="1">
      <alignment vertical="center"/>
    </xf>
    <xf numFmtId="0" fontId="0" fillId="0" borderId="25" xfId="0" applyBorder="1" applyAlignment="1">
      <alignment vertical="center" wrapText="1"/>
    </xf>
    <xf numFmtId="0" fontId="2" fillId="0" borderId="67" xfId="0" applyFont="1" applyBorder="1" applyAlignment="1">
      <alignment horizontal="center" vertical="center"/>
    </xf>
    <xf numFmtId="0" fontId="6" fillId="0" borderId="68" xfId="0" applyFont="1" applyBorder="1" applyAlignment="1">
      <alignment vertical="center"/>
    </xf>
    <xf numFmtId="0" fontId="5" fillId="0" borderId="69" xfId="0" applyFont="1" applyBorder="1" applyAlignment="1">
      <alignment vertical="center"/>
    </xf>
    <xf numFmtId="0" fontId="2" fillId="3" borderId="70" xfId="0" applyFont="1" applyFill="1" applyBorder="1" applyAlignment="1">
      <alignment horizontal="center" vertical="center"/>
    </xf>
    <xf numFmtId="0" fontId="6" fillId="3" borderId="0" xfId="0" applyFont="1" applyFill="1" applyAlignment="1">
      <alignment vertical="center"/>
    </xf>
    <xf numFmtId="0" fontId="5" fillId="3" borderId="71" xfId="0" applyFont="1" applyFill="1" applyBorder="1" applyAlignment="1">
      <alignment vertical="center"/>
    </xf>
    <xf numFmtId="0" fontId="2" fillId="0" borderId="70" xfId="0" applyFont="1" applyBorder="1" applyAlignment="1">
      <alignment horizontal="center" vertical="center"/>
    </xf>
    <xf numFmtId="0" fontId="5" fillId="0" borderId="71" xfId="0" applyFont="1" applyBorder="1" applyAlignment="1">
      <alignment vertical="center"/>
    </xf>
    <xf numFmtId="0" fontId="2" fillId="0" borderId="72" xfId="0" applyFont="1" applyBorder="1" applyAlignment="1">
      <alignment horizontal="center" vertical="center"/>
    </xf>
    <xf numFmtId="0" fontId="6" fillId="0" borderId="73" xfId="0" applyFont="1" applyBorder="1" applyAlignment="1">
      <alignment vertical="center"/>
    </xf>
    <xf numFmtId="0" fontId="5" fillId="0" borderId="74" xfId="0" applyFont="1" applyBorder="1" applyAlignment="1">
      <alignment vertical="center"/>
    </xf>
    <xf numFmtId="9" fontId="0" fillId="0" borderId="1" xfId="1" applyFont="1" applyFill="1" applyBorder="1" applyAlignment="1" applyProtection="1">
      <alignment horizontal="left" vertical="center" wrapText="1"/>
      <protection locked="0"/>
    </xf>
    <xf numFmtId="9" fontId="14" fillId="0" borderId="1" xfId="1" applyFont="1" applyFill="1" applyBorder="1" applyAlignment="1" applyProtection="1">
      <alignment horizontal="justify" vertical="center" wrapText="1"/>
      <protection locked="0"/>
    </xf>
    <xf numFmtId="1" fontId="30" fillId="0" borderId="1" xfId="1" applyNumberFormat="1" applyFont="1" applyFill="1" applyBorder="1" applyAlignment="1" applyProtection="1">
      <alignment horizontal="justify" vertical="center" wrapText="1"/>
      <protection locked="0"/>
    </xf>
    <xf numFmtId="9" fontId="30" fillId="0" borderId="1" xfId="1" applyFont="1" applyFill="1" applyBorder="1" applyAlignment="1" applyProtection="1">
      <alignment horizontal="left" vertical="top" wrapText="1"/>
      <protection locked="0"/>
    </xf>
    <xf numFmtId="9" fontId="0" fillId="0" borderId="1" xfId="1" applyFont="1" applyFill="1" applyBorder="1" applyAlignment="1" applyProtection="1">
      <alignment horizontal="justify" vertical="top" wrapText="1"/>
      <protection locked="0"/>
    </xf>
    <xf numFmtId="9" fontId="10" fillId="0" borderId="1" xfId="1" applyFont="1" applyFill="1" applyBorder="1" applyAlignment="1" applyProtection="1">
      <alignment horizontal="center" vertical="center" wrapText="1"/>
      <protection locked="0"/>
    </xf>
    <xf numFmtId="0" fontId="0" fillId="0" borderId="1" xfId="0" applyBorder="1" applyAlignment="1">
      <alignment horizontal="left" vertical="center" wrapText="1"/>
    </xf>
    <xf numFmtId="9" fontId="30" fillId="0" borderId="1" xfId="1" applyFont="1" applyFill="1" applyBorder="1" applyAlignment="1" applyProtection="1">
      <alignment horizontal="justify" vertical="top" wrapText="1"/>
      <protection locked="0"/>
    </xf>
    <xf numFmtId="9" fontId="31" fillId="0" borderId="1" xfId="1" applyFont="1" applyFill="1" applyBorder="1" applyAlignment="1" applyProtection="1">
      <alignment horizontal="center" vertical="center" wrapText="1"/>
      <protection locked="0"/>
    </xf>
    <xf numFmtId="0" fontId="21" fillId="6" borderId="75" xfId="0" applyFont="1" applyFill="1" applyBorder="1" applyAlignment="1">
      <alignment horizontal="justify" vertical="center" wrapText="1"/>
    </xf>
    <xf numFmtId="0" fontId="22" fillId="6" borderId="75" xfId="0" applyFont="1" applyFill="1" applyBorder="1" applyAlignment="1">
      <alignment horizontal="justify" vertical="center" wrapText="1"/>
    </xf>
    <xf numFmtId="0" fontId="21" fillId="0" borderId="1" xfId="0" applyFont="1" applyBorder="1" applyAlignment="1">
      <alignment horizontal="justify" vertical="center" wrapText="1"/>
    </xf>
    <xf numFmtId="0" fontId="22" fillId="0" borderId="1" xfId="0" applyFont="1" applyBorder="1" applyAlignment="1">
      <alignment horizontal="justify" vertical="center" wrapText="1"/>
    </xf>
    <xf numFmtId="9" fontId="29" fillId="0" borderId="6" xfId="1" applyFont="1" applyFill="1" applyBorder="1" applyAlignment="1" applyProtection="1">
      <alignment horizontal="center" vertical="center" wrapText="1"/>
      <protection locked="0"/>
    </xf>
    <xf numFmtId="0" fontId="5" fillId="0" borderId="6" xfId="0" applyFont="1" applyBorder="1" applyAlignment="1">
      <alignment horizontal="center" vertical="center" textRotation="90" wrapText="1"/>
    </xf>
    <xf numFmtId="0" fontId="5" fillId="0" borderId="6" xfId="0" applyFont="1" applyBorder="1" applyAlignment="1" applyProtection="1">
      <alignment horizontal="center" vertical="center" textRotation="90" wrapText="1"/>
      <protection locked="0"/>
    </xf>
    <xf numFmtId="0" fontId="0" fillId="0" borderId="6" xfId="0" applyBorder="1" applyAlignment="1" applyProtection="1">
      <alignment horizontal="center" vertical="center" textRotation="90" wrapText="1"/>
      <protection locked="0"/>
    </xf>
    <xf numFmtId="0" fontId="0" fillId="0" borderId="6" xfId="0" applyBorder="1" applyAlignment="1" applyProtection="1">
      <alignment horizontal="center" vertical="center" wrapText="1"/>
      <protection locked="0"/>
    </xf>
    <xf numFmtId="0" fontId="16" fillId="0" borderId="52" xfId="0" applyFont="1" applyBorder="1" applyAlignment="1">
      <alignment vertical="center" wrapText="1"/>
    </xf>
    <xf numFmtId="0" fontId="16" fillId="0" borderId="76" xfId="0" applyFont="1" applyBorder="1" applyAlignment="1">
      <alignment vertical="center" wrapText="1"/>
    </xf>
    <xf numFmtId="0" fontId="16" fillId="0" borderId="51" xfId="0" applyFont="1" applyBorder="1" applyAlignment="1">
      <alignment vertical="center" wrapText="1"/>
    </xf>
    <xf numFmtId="0" fontId="16" fillId="0" borderId="61" xfId="0" applyFont="1" applyBorder="1" applyAlignment="1">
      <alignment vertical="center" wrapText="1"/>
    </xf>
    <xf numFmtId="0" fontId="16" fillId="0" borderId="30" xfId="0" applyFont="1" applyBorder="1" applyAlignment="1">
      <alignment vertical="center" wrapText="1"/>
    </xf>
    <xf numFmtId="0" fontId="16" fillId="0" borderId="32" xfId="0" applyFont="1" applyBorder="1" applyAlignment="1">
      <alignment vertical="center" wrapText="1"/>
    </xf>
    <xf numFmtId="0" fontId="6" fillId="0" borderId="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9" fontId="31" fillId="0" borderId="6" xfId="1" applyFont="1" applyFill="1" applyBorder="1" applyAlignment="1" applyProtection="1">
      <alignment horizontal="center" vertical="center" wrapText="1"/>
      <protection locked="0"/>
    </xf>
    <xf numFmtId="0" fontId="0" fillId="0" borderId="6" xfId="0" applyBorder="1" applyAlignment="1">
      <alignment horizontal="left" vertical="center" wrapText="1"/>
    </xf>
    <xf numFmtId="0" fontId="3" fillId="0" borderId="33" xfId="0" applyFont="1" applyBorder="1" applyAlignment="1">
      <alignment wrapText="1"/>
    </xf>
    <xf numFmtId="0" fontId="0" fillId="0" borderId="33" xfId="0"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0" fillId="0" borderId="33" xfId="0" applyBorder="1" applyAlignment="1" applyProtection="1">
      <alignment horizontal="center" vertical="center" textRotation="90" wrapText="1"/>
      <protection locked="0"/>
    </xf>
    <xf numFmtId="0" fontId="2" fillId="0" borderId="33"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textRotation="90" wrapText="1"/>
      <protection locked="0"/>
    </xf>
    <xf numFmtId="9" fontId="31" fillId="0" borderId="33" xfId="1" applyFont="1" applyFill="1" applyBorder="1" applyAlignment="1" applyProtection="1">
      <alignment horizontal="center" vertical="center" wrapText="1"/>
      <protection locked="0"/>
    </xf>
    <xf numFmtId="0" fontId="0" fillId="0" borderId="33" xfId="0" applyBorder="1" applyAlignment="1">
      <alignment horizontal="left" vertical="center" wrapText="1"/>
    </xf>
    <xf numFmtId="0" fontId="5" fillId="0" borderId="33" xfId="0" applyFont="1" applyBorder="1" applyAlignment="1">
      <alignment horizontal="center" vertical="center" textRotation="90" wrapText="1"/>
    </xf>
    <xf numFmtId="0" fontId="6" fillId="4" borderId="1" xfId="0" applyFont="1" applyFill="1" applyBorder="1" applyAlignment="1">
      <alignment horizontal="center" vertical="center" textRotation="90"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textRotation="90" wrapText="1"/>
    </xf>
    <xf numFmtId="0" fontId="5" fillId="0" borderId="1" xfId="0" applyFont="1" applyBorder="1" applyAlignment="1" applyProtection="1">
      <alignment horizontal="center" vertical="center" wrapText="1"/>
      <protection locked="0"/>
    </xf>
    <xf numFmtId="0" fontId="78" fillId="0" borderId="1" xfId="0" applyFont="1" applyBorder="1" applyAlignment="1" applyProtection="1">
      <alignment horizontal="center" vertical="center" textRotation="90" wrapText="1"/>
      <protection locked="0"/>
    </xf>
    <xf numFmtId="9" fontId="79" fillId="0" borderId="1" xfId="1" applyFont="1" applyBorder="1" applyAlignment="1" applyProtection="1">
      <alignment horizontal="center" vertical="center" wrapText="1"/>
      <protection locked="0"/>
    </xf>
    <xf numFmtId="9" fontId="79" fillId="0" borderId="6" xfId="1" applyFont="1" applyBorder="1" applyAlignment="1" applyProtection="1">
      <alignment horizontal="center" vertical="center" wrapText="1"/>
      <protection locked="0"/>
    </xf>
    <xf numFmtId="9" fontId="79" fillId="0" borderId="0" xfId="1" applyFont="1" applyBorder="1" applyAlignment="1" applyProtection="1">
      <alignment horizontal="center" vertical="center" wrapText="1"/>
      <protection locked="0"/>
    </xf>
    <xf numFmtId="0" fontId="0" fillId="0" borderId="1" xfId="0" applyBorder="1" applyAlignment="1">
      <alignment horizontal="left" vertical="top" wrapText="1"/>
    </xf>
    <xf numFmtId="0" fontId="0" fillId="0" borderId="1" xfId="0" applyBorder="1" applyAlignment="1">
      <alignment vertical="top" wrapText="1"/>
    </xf>
    <xf numFmtId="0" fontId="22" fillId="0" borderId="6" xfId="0" applyFont="1" applyBorder="1" applyAlignment="1">
      <alignment vertical="top" wrapText="1"/>
    </xf>
    <xf numFmtId="9" fontId="80" fillId="0" borderId="1" xfId="1" applyFont="1" applyFill="1" applyBorder="1" applyAlignment="1" applyProtection="1">
      <alignment horizontal="justify" vertical="center" wrapText="1"/>
      <protection locked="0"/>
    </xf>
    <xf numFmtId="0" fontId="5" fillId="0" borderId="1" xfId="0" applyFont="1" applyBorder="1" applyAlignment="1">
      <alignment horizontal="left" vertical="center" wrapText="1"/>
    </xf>
    <xf numFmtId="9" fontId="5" fillId="0" borderId="1" xfId="1" applyFont="1" applyFill="1" applyBorder="1" applyAlignment="1" applyProtection="1">
      <alignment horizontal="justify" vertical="top" wrapText="1"/>
      <protection locked="0"/>
    </xf>
    <xf numFmtId="9" fontId="36" fillId="0" borderId="1" xfId="1" applyFont="1" applyFill="1" applyBorder="1" applyAlignment="1" applyProtection="1">
      <alignment horizontal="justify" vertical="center" wrapText="1"/>
      <protection locked="0"/>
    </xf>
    <xf numFmtId="14" fontId="30" fillId="0" borderId="1" xfId="0" applyNumberFormat="1" applyFont="1" applyBorder="1" applyAlignment="1">
      <alignment horizontal="justify" vertical="center" wrapText="1"/>
    </xf>
    <xf numFmtId="9" fontId="1" fillId="0" borderId="1" xfId="1" applyFont="1" applyFill="1" applyBorder="1" applyAlignment="1" applyProtection="1">
      <alignment horizontal="justify" vertical="center" wrapText="1"/>
      <protection locked="0"/>
    </xf>
    <xf numFmtId="0" fontId="14" fillId="0" borderId="1" xfId="0" applyFont="1" applyBorder="1" applyAlignment="1" applyProtection="1">
      <alignment horizontal="justify" vertical="center" wrapText="1"/>
      <protection locked="0"/>
    </xf>
    <xf numFmtId="0" fontId="14" fillId="0" borderId="6" xfId="0" applyFont="1" applyBorder="1" applyAlignment="1" applyProtection="1">
      <alignment horizontal="center" vertical="center" textRotation="90" wrapText="1"/>
      <protection locked="0"/>
    </xf>
    <xf numFmtId="0" fontId="14" fillId="7" borderId="6" xfId="0" applyFont="1" applyFill="1" applyBorder="1" applyAlignment="1" applyProtection="1">
      <alignment horizontal="center" vertical="center" textRotation="90" wrapText="1"/>
      <protection locked="0"/>
    </xf>
    <xf numFmtId="0" fontId="34" fillId="0" borderId="6" xfId="0" applyFont="1" applyBorder="1" applyAlignment="1" applyProtection="1">
      <alignment horizontal="center" vertical="center" textRotation="90" wrapText="1"/>
      <protection locked="0"/>
    </xf>
    <xf numFmtId="0" fontId="14" fillId="0" borderId="33" xfId="0" applyFont="1" applyBorder="1" applyAlignment="1" applyProtection="1">
      <alignment horizontal="center" vertical="center" textRotation="90" wrapText="1"/>
      <protection locked="0"/>
    </xf>
    <xf numFmtId="0" fontId="34" fillId="0" borderId="33" xfId="0" applyFont="1" applyBorder="1" applyAlignment="1" applyProtection="1">
      <alignment horizontal="center" vertical="center" textRotation="90" wrapText="1"/>
      <protection locked="0"/>
    </xf>
    <xf numFmtId="0" fontId="15" fillId="0" borderId="1" xfId="0" applyFont="1" applyBorder="1" applyAlignment="1" applyProtection="1">
      <alignment horizontal="justify" vertical="center" wrapText="1"/>
      <protection locked="0"/>
    </xf>
    <xf numFmtId="0" fontId="14" fillId="0" borderId="1" xfId="0" applyFont="1" applyBorder="1" applyAlignment="1">
      <alignment horizontal="center" vertical="center" wrapText="1"/>
    </xf>
    <xf numFmtId="0" fontId="81" fillId="0" borderId="1" xfId="0" applyFont="1" applyBorder="1" applyAlignment="1">
      <alignment horizontal="justify" vertical="center" wrapText="1"/>
    </xf>
    <xf numFmtId="0" fontId="82" fillId="0" borderId="1" xfId="0" applyFont="1" applyBorder="1" applyAlignment="1">
      <alignment horizontal="justify" vertical="center" wrapText="1"/>
    </xf>
    <xf numFmtId="0" fontId="14" fillId="0" borderId="1" xfId="0" applyFont="1" applyBorder="1" applyAlignment="1">
      <alignment horizontal="left" vertical="center" wrapText="1"/>
    </xf>
    <xf numFmtId="0" fontId="5" fillId="0" borderId="1" xfId="0" applyFont="1" applyBorder="1" applyAlignment="1">
      <alignment horizontal="left" vertical="top" wrapText="1"/>
    </xf>
    <xf numFmtId="0" fontId="14" fillId="0" borderId="1" xfId="0" applyFont="1" applyBorder="1" applyAlignment="1">
      <alignment vertical="center" wrapText="1"/>
    </xf>
    <xf numFmtId="0" fontId="83" fillId="0" borderId="1" xfId="0" applyFont="1" applyBorder="1" applyAlignment="1">
      <alignment vertical="top" wrapText="1"/>
    </xf>
    <xf numFmtId="0" fontId="83" fillId="0" borderId="1" xfId="0" applyFont="1" applyBorder="1" applyAlignment="1">
      <alignment horizontal="left" vertical="top" wrapText="1"/>
    </xf>
    <xf numFmtId="9" fontId="83" fillId="0" borderId="1" xfId="1" applyFont="1" applyFill="1" applyBorder="1" applyAlignment="1" applyProtection="1">
      <alignment horizontal="justify" vertical="top" wrapText="1"/>
      <protection locked="0"/>
    </xf>
    <xf numFmtId="0" fontId="82" fillId="0" borderId="6" xfId="0" applyFont="1" applyBorder="1" applyAlignment="1">
      <alignment vertical="top" wrapText="1"/>
    </xf>
    <xf numFmtId="0" fontId="0" fillId="0" borderId="7" xfId="0" applyBorder="1" applyAlignment="1" applyProtection="1">
      <alignment horizontal="center" vertical="center" wrapText="1"/>
      <protection locked="0"/>
    </xf>
    <xf numFmtId="0" fontId="77" fillId="0" borderId="16" xfId="0" applyFont="1" applyBorder="1" applyAlignment="1">
      <alignment horizontal="center" vertical="center" wrapText="1"/>
    </xf>
    <xf numFmtId="9" fontId="84" fillId="0" borderId="1" xfId="1" applyFont="1" applyFill="1" applyBorder="1" applyAlignment="1" applyProtection="1">
      <alignment horizontal="left" vertical="center" wrapText="1"/>
      <protection locked="0"/>
    </xf>
    <xf numFmtId="9" fontId="84" fillId="0" borderId="1" xfId="1" applyFont="1" applyFill="1" applyBorder="1" applyAlignment="1" applyProtection="1">
      <alignment horizontal="justify" vertical="top" wrapText="1"/>
      <protection locked="0"/>
    </xf>
    <xf numFmtId="0" fontId="16" fillId="0" borderId="3" xfId="0" applyFont="1" applyBorder="1" applyAlignment="1">
      <alignment horizontal="left" vertical="center" wrapText="1"/>
    </xf>
    <xf numFmtId="0" fontId="32" fillId="0" borderId="1" xfId="0" applyFont="1" applyBorder="1" applyAlignment="1" applyProtection="1">
      <alignment horizontal="center" vertical="center" wrapText="1"/>
      <protection locked="0"/>
    </xf>
    <xf numFmtId="0" fontId="77" fillId="0" borderId="1"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textRotation="90" wrapText="1"/>
      <protection locked="0"/>
    </xf>
    <xf numFmtId="0" fontId="80" fillId="0" borderId="1" xfId="0" applyFont="1" applyBorder="1" applyAlignment="1">
      <alignment horizontal="center" vertical="center" textRotation="90" wrapText="1"/>
    </xf>
    <xf numFmtId="0" fontId="44" fillId="0" borderId="1" xfId="0" applyFont="1" applyBorder="1" applyAlignment="1" applyProtection="1">
      <alignment horizontal="center" vertical="center" wrapText="1"/>
      <protection locked="0"/>
    </xf>
    <xf numFmtId="0" fontId="80" fillId="0" borderId="1" xfId="0" applyFont="1" applyBorder="1" applyAlignment="1" applyProtection="1">
      <alignment horizontal="center" vertical="center" textRotation="90" wrapText="1"/>
      <protection locked="0"/>
    </xf>
    <xf numFmtId="0" fontId="21" fillId="6" borderId="79" xfId="0" applyFont="1" applyFill="1" applyBorder="1" applyAlignment="1">
      <alignment horizontal="left" vertical="top" wrapText="1"/>
    </xf>
    <xf numFmtId="0" fontId="83" fillId="0" borderId="1" xfId="0" applyFont="1" applyBorder="1" applyAlignment="1">
      <alignment horizontal="left" vertical="center" wrapText="1"/>
    </xf>
    <xf numFmtId="0" fontId="82" fillId="0" borderId="1" xfId="0" applyFont="1" applyBorder="1" applyAlignment="1">
      <alignment horizontal="left" vertical="top" wrapText="1"/>
    </xf>
    <xf numFmtId="49" fontId="32" fillId="0" borderId="1" xfId="0" applyNumberFormat="1"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5" fillId="0" borderId="3" xfId="0" applyFont="1" applyBorder="1" applyAlignment="1" applyProtection="1">
      <alignment horizontal="justify" vertical="center" wrapText="1"/>
      <protection locked="0"/>
    </xf>
    <xf numFmtId="0" fontId="15" fillId="0" borderId="5" xfId="0" applyFont="1" applyBorder="1" applyAlignment="1" applyProtection="1">
      <alignment horizontal="justify" vertical="center" wrapText="1"/>
      <protection locked="0"/>
    </xf>
    <xf numFmtId="0" fontId="15" fillId="0" borderId="9" xfId="0" applyFont="1" applyBorder="1" applyAlignment="1" applyProtection="1">
      <alignment horizontal="justify" vertical="center" wrapText="1"/>
      <protection locked="0"/>
    </xf>
    <xf numFmtId="0" fontId="2" fillId="4" borderId="1" xfId="0" applyFont="1" applyFill="1" applyBorder="1" applyAlignment="1">
      <alignment horizontal="center" vertical="center" wrapText="1"/>
    </xf>
    <xf numFmtId="0" fontId="9" fillId="4" borderId="1" xfId="0" applyFont="1" applyFill="1" applyBorder="1" applyAlignment="1">
      <alignment horizontal="center" vertical="center" textRotation="90" wrapText="1"/>
    </xf>
    <xf numFmtId="0" fontId="2" fillId="4" borderId="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 fillId="5" borderId="6" xfId="0" applyFont="1" applyFill="1" applyBorder="1" applyAlignment="1">
      <alignment horizontal="center" vertical="center" textRotation="90" wrapText="1"/>
    </xf>
    <xf numFmtId="0" fontId="2" fillId="5" borderId="4" xfId="0" applyFont="1" applyFill="1" applyBorder="1" applyAlignment="1">
      <alignment horizontal="center" vertical="center" textRotation="90" wrapText="1"/>
    </xf>
    <xf numFmtId="0" fontId="7" fillId="0" borderId="1" xfId="0" applyFont="1" applyBorder="1" applyAlignment="1">
      <alignment horizontal="right" vertical="center" wrapText="1"/>
    </xf>
    <xf numFmtId="0" fontId="0" fillId="0" borderId="6"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5" fillId="0" borderId="6" xfId="0" applyFont="1" applyBorder="1" applyAlignment="1">
      <alignment horizontal="center" vertical="center" textRotation="90" wrapText="1"/>
    </xf>
    <xf numFmtId="0" fontId="5" fillId="0" borderId="34" xfId="0" applyFont="1" applyBorder="1" applyAlignment="1">
      <alignment horizontal="center" vertical="center" textRotation="90" wrapText="1"/>
    </xf>
    <xf numFmtId="0" fontId="2" fillId="0" borderId="6" xfId="0" applyFont="1" applyBorder="1" applyAlignment="1" applyProtection="1">
      <alignment horizontal="justify" vertical="center" wrapText="1"/>
      <protection locked="0"/>
    </xf>
    <xf numFmtId="0" fontId="2" fillId="0" borderId="34" xfId="0" applyFont="1" applyBorder="1" applyAlignment="1" applyProtection="1">
      <alignment horizontal="justify" vertical="center" wrapText="1"/>
      <protection locked="0"/>
    </xf>
    <xf numFmtId="0" fontId="5" fillId="0" borderId="6" xfId="0" applyFont="1" applyBorder="1" applyAlignment="1" applyProtection="1">
      <alignment horizontal="center" vertical="center" textRotation="90" wrapText="1"/>
      <protection locked="0"/>
    </xf>
    <xf numFmtId="0" fontId="5" fillId="0" borderId="34" xfId="0" applyFont="1" applyBorder="1" applyAlignment="1" applyProtection="1">
      <alignment horizontal="center" vertical="center" textRotation="90" wrapText="1"/>
      <protection locked="0"/>
    </xf>
    <xf numFmtId="0" fontId="5" fillId="7" borderId="6" xfId="0" applyFont="1" applyFill="1" applyBorder="1" applyAlignment="1" applyProtection="1">
      <alignment horizontal="center" vertical="center" textRotation="90" wrapText="1"/>
      <protection locked="0"/>
    </xf>
    <xf numFmtId="0" fontId="5" fillId="7" borderId="34" xfId="0" applyFont="1" applyFill="1" applyBorder="1" applyAlignment="1" applyProtection="1">
      <alignment horizontal="center" vertical="center" textRotation="90" wrapText="1"/>
      <protection locked="0"/>
    </xf>
    <xf numFmtId="0" fontId="0" fillId="0" borderId="6" xfId="0" applyBorder="1" applyAlignment="1" applyProtection="1">
      <alignment horizontal="justify" vertical="center" wrapText="1"/>
      <protection locked="0"/>
    </xf>
    <xf numFmtId="0" fontId="0" fillId="0" borderId="34" xfId="0" applyBorder="1" applyAlignment="1" applyProtection="1">
      <alignment horizontal="justify" vertical="center" wrapText="1"/>
      <protection locked="0"/>
    </xf>
    <xf numFmtId="0" fontId="6" fillId="0" borderId="6" xfId="0" applyFont="1" applyBorder="1" applyAlignment="1" applyProtection="1">
      <alignment horizontal="justify" vertical="center" wrapText="1"/>
      <protection locked="0"/>
    </xf>
    <xf numFmtId="0" fontId="6" fillId="0" borderId="34" xfId="0" applyFont="1" applyBorder="1" applyAlignment="1" applyProtection="1">
      <alignment horizontal="justify" vertical="center" wrapText="1"/>
      <protection locked="0"/>
    </xf>
    <xf numFmtId="0" fontId="0" fillId="0" borderId="6" xfId="0" applyBorder="1" applyAlignment="1" applyProtection="1">
      <alignment horizontal="center" vertical="center" textRotation="90" wrapText="1"/>
      <protection locked="0"/>
    </xf>
    <xf numFmtId="0" fontId="0" fillId="0" borderId="34" xfId="0" applyBorder="1" applyAlignment="1" applyProtection="1">
      <alignment horizontal="center" vertical="center" textRotation="90" wrapText="1"/>
      <protection locked="0"/>
    </xf>
    <xf numFmtId="0" fontId="19" fillId="0" borderId="0" xfId="0" applyFont="1" applyAlignment="1">
      <alignment horizontal="center"/>
    </xf>
    <xf numFmtId="0" fontId="2" fillId="4" borderId="1" xfId="0" applyFont="1" applyFill="1" applyBorder="1" applyAlignment="1">
      <alignment horizontal="center" vertical="center" textRotation="90" wrapText="1"/>
    </xf>
    <xf numFmtId="0" fontId="2" fillId="4" borderId="6" xfId="0" applyFont="1" applyFill="1" applyBorder="1" applyAlignment="1">
      <alignment horizontal="center" vertical="center" textRotation="90" wrapText="1"/>
    </xf>
    <xf numFmtId="0" fontId="2" fillId="4" borderId="4" xfId="0" applyFont="1" applyFill="1" applyBorder="1" applyAlignment="1">
      <alignment horizontal="center" vertical="center" textRotation="90" wrapText="1"/>
    </xf>
    <xf numFmtId="0" fontId="18" fillId="0" borderId="3"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3"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0" borderId="1" xfId="0" applyFont="1" applyBorder="1" applyAlignment="1" applyProtection="1">
      <alignment horizontal="justify" vertical="center" wrapText="1"/>
      <protection locked="0"/>
    </xf>
    <xf numFmtId="0" fontId="6" fillId="4" borderId="1" xfId="0" applyFont="1" applyFill="1" applyBorder="1" applyAlignment="1">
      <alignment horizontal="center" vertical="center" wrapText="1"/>
    </xf>
    <xf numFmtId="0" fontId="8" fillId="4" borderId="1" xfId="0" applyFont="1" applyFill="1" applyBorder="1" applyAlignment="1">
      <alignment horizontal="center" vertical="center" textRotation="90" wrapText="1"/>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 xfId="0" applyFont="1" applyFill="1" applyBorder="1" applyAlignment="1">
      <alignment horizontal="center" vertical="center" textRotation="90" wrapText="1"/>
    </xf>
    <xf numFmtId="0" fontId="7" fillId="0" borderId="3" xfId="0" applyFont="1" applyBorder="1" applyAlignment="1">
      <alignment horizontal="right" vertical="center" wrapText="1"/>
    </xf>
    <xf numFmtId="0" fontId="7" fillId="0" borderId="9" xfId="0" applyFont="1" applyBorder="1" applyAlignment="1">
      <alignment horizontal="right" vertical="center" wrapText="1"/>
    </xf>
    <xf numFmtId="0" fontId="4" fillId="0" borderId="0" xfId="0" applyFont="1" applyAlignment="1">
      <alignment horizontal="left" wrapText="1"/>
    </xf>
    <xf numFmtId="0" fontId="4" fillId="0" borderId="16" xfId="0" applyFont="1" applyBorder="1" applyAlignment="1">
      <alignment horizontal="left" wrapText="1"/>
    </xf>
    <xf numFmtId="0" fontId="8" fillId="3" borderId="1" xfId="0" applyFont="1" applyFill="1" applyBorder="1" applyAlignment="1">
      <alignment horizontal="center" vertical="center" wrapText="1"/>
    </xf>
    <xf numFmtId="0" fontId="6" fillId="5" borderId="6" xfId="0" applyFont="1" applyFill="1" applyBorder="1" applyAlignment="1">
      <alignment horizontal="center" vertical="center" textRotation="90" wrapText="1"/>
    </xf>
    <xf numFmtId="0" fontId="6" fillId="5" borderId="4" xfId="0" applyFont="1" applyFill="1" applyBorder="1" applyAlignment="1">
      <alignment horizontal="center" vertical="center" textRotation="90" wrapText="1"/>
    </xf>
    <xf numFmtId="0" fontId="6" fillId="4" borderId="8"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textRotation="90" wrapText="1"/>
    </xf>
    <xf numFmtId="0" fontId="6" fillId="4" borderId="4" xfId="0" applyFont="1" applyFill="1" applyBorder="1" applyAlignment="1">
      <alignment horizontal="center" vertical="center" textRotation="90" wrapText="1"/>
    </xf>
    <xf numFmtId="0" fontId="11" fillId="4" borderId="1" xfId="0" applyFont="1" applyFill="1" applyBorder="1" applyAlignment="1">
      <alignment horizontal="center" vertical="center" textRotation="90" wrapText="1"/>
    </xf>
    <xf numFmtId="0" fontId="18" fillId="0" borderId="22" xfId="0" applyFont="1" applyBorder="1" applyAlignment="1" applyProtection="1">
      <alignment horizontal="center" vertical="center" wrapText="1"/>
      <protection locked="0"/>
    </xf>
    <xf numFmtId="0" fontId="18" fillId="0" borderId="22" xfId="0" applyFont="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15" fillId="0" borderId="24" xfId="0" applyFont="1" applyBorder="1" applyAlignment="1" applyProtection="1">
      <alignment horizontal="justify" vertical="center" wrapText="1"/>
      <protection locked="0"/>
    </xf>
    <xf numFmtId="0" fontId="15" fillId="0" borderId="25" xfId="0" applyFont="1" applyBorder="1" applyAlignment="1" applyProtection="1">
      <alignment horizontal="justify" vertical="center" wrapText="1"/>
      <protection locked="0"/>
    </xf>
    <xf numFmtId="0" fontId="4" fillId="4" borderId="1" xfId="0" applyFont="1" applyFill="1" applyBorder="1" applyAlignment="1">
      <alignment horizontal="center" vertical="center" textRotation="90" wrapText="1"/>
    </xf>
    <xf numFmtId="0" fontId="18" fillId="0" borderId="78" xfId="0" applyFont="1" applyBorder="1" applyAlignment="1" applyProtection="1">
      <alignment horizontal="center" vertical="center" wrapText="1"/>
      <protection locked="0"/>
    </xf>
    <xf numFmtId="0" fontId="15" fillId="0" borderId="77" xfId="0" applyFont="1" applyBorder="1" applyAlignment="1" applyProtection="1">
      <alignment horizontal="justify" vertical="center" wrapText="1"/>
      <protection locked="0"/>
    </xf>
    <xf numFmtId="0" fontId="16" fillId="0" borderId="52" xfId="0" applyFont="1" applyBorder="1" applyAlignment="1">
      <alignment horizontal="left" vertical="center" wrapText="1"/>
    </xf>
    <xf numFmtId="0" fontId="16" fillId="0" borderId="78" xfId="0" applyFont="1" applyBorder="1" applyAlignment="1">
      <alignment horizontal="left" vertical="center" wrapText="1"/>
    </xf>
    <xf numFmtId="0" fontId="16" fillId="0" borderId="76" xfId="0" applyFont="1" applyBorder="1" applyAlignment="1">
      <alignment horizontal="left" vertical="center" wrapText="1"/>
    </xf>
    <xf numFmtId="0" fontId="16" fillId="0" borderId="77" xfId="0" applyFont="1" applyBorder="1" applyAlignment="1">
      <alignment horizontal="left" vertical="center" wrapText="1"/>
    </xf>
    <xf numFmtId="0" fontId="16" fillId="0" borderId="3" xfId="0" applyFont="1" applyBorder="1" applyAlignment="1">
      <alignment horizontal="left" vertical="center" wrapText="1"/>
    </xf>
    <xf numFmtId="0" fontId="16" fillId="0" borderId="9" xfId="0" applyFont="1" applyBorder="1" applyAlignment="1">
      <alignment horizontal="left" vertical="center" wrapText="1"/>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13" fillId="3" borderId="1" xfId="0" applyFont="1" applyFill="1" applyBorder="1" applyAlignment="1">
      <alignment horizontal="center" vertical="center" wrapText="1"/>
    </xf>
    <xf numFmtId="0" fontId="28" fillId="0" borderId="24" xfId="0" applyFont="1" applyBorder="1" applyAlignment="1" applyProtection="1">
      <alignment horizontal="left" vertical="center" wrapText="1"/>
      <protection locked="0"/>
    </xf>
    <xf numFmtId="0" fontId="28" fillId="0" borderId="25" xfId="0" applyFont="1" applyBorder="1" applyAlignment="1" applyProtection="1">
      <alignment horizontal="left" vertical="center" wrapText="1"/>
      <protection locked="0"/>
    </xf>
    <xf numFmtId="0" fontId="39" fillId="0" borderId="1" xfId="0" applyFont="1" applyBorder="1" applyAlignment="1">
      <alignment horizontal="center" vertical="center" textRotation="90" wrapText="1"/>
    </xf>
    <xf numFmtId="0" fontId="38" fillId="0" borderId="2" xfId="0" applyFont="1" applyBorder="1" applyAlignment="1">
      <alignment horizontal="center" vertical="center" wrapText="1"/>
    </xf>
    <xf numFmtId="0" fontId="38" fillId="0" borderId="35" xfId="0" applyFont="1" applyBorder="1" applyAlignment="1">
      <alignment horizontal="center" vertical="center" wrapText="1"/>
    </xf>
    <xf numFmtId="0" fontId="40" fillId="9" borderId="36" xfId="0" applyFont="1" applyFill="1" applyBorder="1" applyAlignment="1">
      <alignment horizontal="center" vertical="center" wrapText="1"/>
    </xf>
    <xf numFmtId="0" fontId="40" fillId="9" borderId="2" xfId="0" applyFont="1" applyFill="1" applyBorder="1" applyAlignment="1">
      <alignment horizontal="center" vertical="center" wrapText="1"/>
    </xf>
    <xf numFmtId="0" fontId="8" fillId="0" borderId="6" xfId="0" applyFont="1" applyBorder="1" applyAlignment="1">
      <alignment horizontal="center" vertical="center" textRotation="90" wrapText="1"/>
    </xf>
    <xf numFmtId="0" fontId="8" fillId="0" borderId="34"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3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5" fillId="0" borderId="33" xfId="0" applyFont="1" applyBorder="1" applyAlignment="1">
      <alignment vertical="center" wrapText="1"/>
    </xf>
    <xf numFmtId="0" fontId="8" fillId="0" borderId="8" xfId="0" applyFont="1" applyBorder="1" applyAlignment="1">
      <alignment horizontal="center" vertical="center" textRotation="90" wrapText="1"/>
    </xf>
    <xf numFmtId="0" fontId="8" fillId="0" borderId="17" xfId="0" applyFont="1" applyBorder="1" applyAlignment="1">
      <alignment horizontal="center" vertical="center" textRotation="90" wrapText="1"/>
    </xf>
    <xf numFmtId="0" fontId="8" fillId="0" borderId="36" xfId="0" applyFont="1" applyBorder="1" applyAlignment="1">
      <alignment horizontal="center" vertical="center" textRotation="90" wrapText="1"/>
    </xf>
    <xf numFmtId="0" fontId="48" fillId="0" borderId="37" xfId="0" applyFont="1" applyBorder="1" applyAlignment="1">
      <alignment horizontal="center" vertical="center" wrapText="1"/>
    </xf>
    <xf numFmtId="0" fontId="4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6" xfId="0" applyFont="1" applyBorder="1" applyAlignment="1">
      <alignment horizontal="center" vertical="center" textRotation="90" wrapText="1"/>
    </xf>
    <xf numFmtId="0" fontId="12" fillId="0" borderId="4" xfId="0" applyFont="1" applyBorder="1" applyAlignment="1">
      <alignment horizontal="center" vertical="center" textRotation="90" wrapText="1"/>
    </xf>
    <xf numFmtId="0" fontId="5" fillId="0" borderId="2" xfId="0" applyFont="1" applyBorder="1" applyAlignment="1">
      <alignment vertical="center"/>
    </xf>
    <xf numFmtId="0" fontId="6" fillId="0" borderId="0" xfId="0" applyFont="1" applyAlignment="1">
      <alignment horizontal="left" vertical="center" wrapText="1"/>
    </xf>
    <xf numFmtId="0" fontId="8" fillId="0" borderId="0" xfId="0" applyFont="1" applyAlignment="1">
      <alignment horizontal="center" vertical="center" textRotation="90" wrapText="1"/>
    </xf>
    <xf numFmtId="0" fontId="8" fillId="0" borderId="0" xfId="0" applyFont="1" applyAlignment="1">
      <alignment horizontal="center" vertical="center" wrapText="1"/>
    </xf>
    <xf numFmtId="0" fontId="69" fillId="0" borderId="0" xfId="0" applyFont="1" applyAlignment="1">
      <alignment horizontal="center" wrapText="1"/>
    </xf>
    <xf numFmtId="0" fontId="57" fillId="0" borderId="0" xfId="0" applyFont="1" applyAlignment="1">
      <alignment horizontal="center" vertical="center"/>
    </xf>
    <xf numFmtId="0" fontId="59" fillId="0" borderId="0" xfId="0" applyFont="1" applyAlignment="1">
      <alignment horizontal="center" vertical="center" wrapText="1"/>
    </xf>
    <xf numFmtId="0" fontId="71" fillId="19" borderId="52" xfId="0" applyFont="1" applyFill="1" applyBorder="1" applyAlignment="1">
      <alignment horizontal="center" vertical="center"/>
    </xf>
    <xf numFmtId="0" fontId="71" fillId="19" borderId="53" xfId="0" applyFont="1" applyFill="1" applyBorder="1" applyAlignment="1">
      <alignment horizontal="center" vertical="center"/>
    </xf>
    <xf numFmtId="0" fontId="71" fillId="20" borderId="52" xfId="0" applyFont="1" applyFill="1" applyBorder="1" applyAlignment="1">
      <alignment horizontal="center" vertical="center"/>
    </xf>
    <xf numFmtId="0" fontId="71" fillId="20" borderId="13" xfId="0" applyFont="1" applyFill="1" applyBorder="1" applyAlignment="1">
      <alignment horizontal="center" vertical="center"/>
    </xf>
    <xf numFmtId="0" fontId="71" fillId="20" borderId="53" xfId="0" applyFont="1" applyFill="1" applyBorder="1" applyAlignment="1">
      <alignment horizontal="center" vertical="center"/>
    </xf>
    <xf numFmtId="0" fontId="6" fillId="17" borderId="1" xfId="0" applyFont="1" applyFill="1" applyBorder="1" applyAlignment="1">
      <alignment horizontal="center" vertical="center"/>
    </xf>
    <xf numFmtId="0" fontId="6" fillId="17" borderId="3" xfId="0" applyFont="1" applyFill="1" applyBorder="1" applyAlignment="1">
      <alignment horizontal="center" vertical="center"/>
    </xf>
    <xf numFmtId="0" fontId="2" fillId="17" borderId="46" xfId="0" applyFont="1" applyFill="1" applyBorder="1" applyAlignment="1">
      <alignment horizontal="center" vertical="center"/>
    </xf>
    <xf numFmtId="0" fontId="2" fillId="17" borderId="1" xfId="0" applyFont="1" applyFill="1" applyBorder="1" applyAlignment="1">
      <alignment horizontal="center" vertical="center"/>
    </xf>
    <xf numFmtId="0" fontId="73" fillId="21" borderId="57" xfId="0" applyFont="1" applyFill="1" applyBorder="1" applyAlignment="1">
      <alignment horizontal="center" vertical="center" textRotation="90"/>
    </xf>
    <xf numFmtId="0" fontId="73" fillId="21" borderId="58" xfId="0" applyFont="1" applyFill="1" applyBorder="1" applyAlignment="1">
      <alignment horizontal="center" vertical="center" textRotation="90"/>
    </xf>
    <xf numFmtId="0" fontId="73" fillId="21" borderId="59" xfId="0" applyFont="1" applyFill="1" applyBorder="1" applyAlignment="1">
      <alignment horizontal="center" vertical="center" textRotation="90"/>
    </xf>
    <xf numFmtId="0" fontId="72" fillId="21" borderId="10" xfId="0" applyFont="1" applyFill="1" applyBorder="1" applyAlignment="1">
      <alignment horizontal="center" vertical="center"/>
    </xf>
    <xf numFmtId="0" fontId="72" fillId="21" borderId="14" xfId="0" applyFont="1" applyFill="1" applyBorder="1" applyAlignment="1">
      <alignment horizontal="center" vertical="center"/>
    </xf>
    <xf numFmtId="0" fontId="72" fillId="21" borderId="15" xfId="0" applyFont="1" applyFill="1" applyBorder="1" applyAlignment="1">
      <alignment horizontal="center" vertical="center"/>
    </xf>
    <xf numFmtId="0" fontId="72" fillId="21" borderId="18" xfId="0" applyFont="1" applyFill="1" applyBorder="1" applyAlignment="1">
      <alignment horizontal="center" vertical="center"/>
    </xf>
    <xf numFmtId="0" fontId="70" fillId="16" borderId="15" xfId="0" applyFont="1" applyFill="1" applyBorder="1" applyAlignment="1">
      <alignment horizontal="center" vertical="center" textRotation="90"/>
    </xf>
    <xf numFmtId="0" fontId="70" fillId="16" borderId="19" xfId="0" applyFont="1" applyFill="1" applyBorder="1" applyAlignment="1">
      <alignment horizontal="center" vertical="center" textRotation="90"/>
    </xf>
    <xf numFmtId="0" fontId="71" fillId="17" borderId="1" xfId="0" applyFont="1" applyFill="1" applyBorder="1" applyAlignment="1">
      <alignment horizontal="center" vertical="center"/>
    </xf>
    <xf numFmtId="0" fontId="71" fillId="17" borderId="3" xfId="0" applyFont="1" applyFill="1" applyBorder="1" applyAlignment="1">
      <alignment horizontal="center" vertical="center"/>
    </xf>
    <xf numFmtId="0" fontId="71" fillId="17" borderId="46" xfId="0" applyFont="1" applyFill="1" applyBorder="1" applyAlignment="1">
      <alignment horizontal="center" vertical="center"/>
    </xf>
    <xf numFmtId="0" fontId="6" fillId="16" borderId="10" xfId="0" applyFont="1" applyFill="1" applyBorder="1" applyAlignment="1">
      <alignment horizontal="center" vertical="center" wrapText="1"/>
    </xf>
    <xf numFmtId="0" fontId="6" fillId="16" borderId="11" xfId="0" applyFont="1" applyFill="1" applyBorder="1" applyAlignment="1">
      <alignment horizontal="center" vertical="center" wrapText="1"/>
    </xf>
    <xf numFmtId="0" fontId="6" fillId="16" borderId="15" xfId="0" applyFont="1" applyFill="1" applyBorder="1" applyAlignment="1">
      <alignment horizontal="center" vertical="center" wrapText="1"/>
    </xf>
    <xf numFmtId="0" fontId="6" fillId="16" borderId="0" xfId="0" applyFont="1" applyFill="1" applyAlignment="1">
      <alignment horizontal="center" vertical="center" wrapText="1"/>
    </xf>
    <xf numFmtId="0" fontId="70" fillId="16" borderId="11" xfId="0" applyFont="1" applyFill="1" applyBorder="1" applyAlignment="1">
      <alignment horizontal="center" vertical="center"/>
    </xf>
    <xf numFmtId="0" fontId="70" fillId="16" borderId="14" xfId="0" applyFont="1" applyFill="1" applyBorder="1" applyAlignment="1">
      <alignment horizontal="center" vertical="center"/>
    </xf>
    <xf numFmtId="0" fontId="16" fillId="0" borderId="30" xfId="0" applyFont="1" applyBorder="1" applyAlignment="1">
      <alignment horizontal="center" vertical="center" textRotation="90" wrapText="1"/>
    </xf>
    <xf numFmtId="0" fontId="16" fillId="0" borderId="31" xfId="0" applyFont="1" applyBorder="1" applyAlignment="1">
      <alignment horizontal="center" vertical="center" textRotation="90" wrapText="1"/>
    </xf>
    <xf numFmtId="0" fontId="16" fillId="0" borderId="32" xfId="0" applyFont="1" applyBorder="1" applyAlignment="1">
      <alignment horizontal="center" vertical="center" textRotation="90" wrapText="1"/>
    </xf>
    <xf numFmtId="0" fontId="16" fillId="0" borderId="62" xfId="0" applyFont="1" applyBorder="1" applyAlignment="1">
      <alignment horizontal="center" vertical="center" textRotation="90" wrapText="1"/>
    </xf>
    <xf numFmtId="0" fontId="73" fillId="0" borderId="0" xfId="0" applyFont="1" applyAlignment="1">
      <alignment horizontal="center" vertical="center" textRotation="90"/>
    </xf>
    <xf numFmtId="0" fontId="73" fillId="0" borderId="0" xfId="0" applyFont="1" applyAlignment="1">
      <alignment horizontal="center" vertical="center"/>
    </xf>
    <xf numFmtId="0" fontId="76" fillId="3" borderId="64" xfId="0" applyFont="1" applyFill="1" applyBorder="1" applyAlignment="1">
      <alignment horizontal="center" vertical="center"/>
    </xf>
    <xf numFmtId="0" fontId="76" fillId="3" borderId="65" xfId="0" applyFont="1" applyFill="1" applyBorder="1" applyAlignment="1">
      <alignment horizontal="center" vertical="center"/>
    </xf>
    <xf numFmtId="0" fontId="76" fillId="3" borderId="66" xfId="0" applyFont="1" applyFill="1" applyBorder="1" applyAlignment="1">
      <alignment horizontal="center" vertical="center"/>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0" xfId="0" applyFont="1" applyFill="1" applyAlignment="1">
      <alignment horizontal="center" vertical="center" wrapText="1"/>
    </xf>
    <xf numFmtId="0" fontId="73" fillId="24" borderId="11" xfId="0" applyFont="1" applyFill="1" applyBorder="1" applyAlignment="1">
      <alignment horizontal="center" vertical="center"/>
    </xf>
    <xf numFmtId="0" fontId="73" fillId="24" borderId="14" xfId="0" applyFont="1" applyFill="1" applyBorder="1" applyAlignment="1">
      <alignment horizontal="center" vertical="center"/>
    </xf>
    <xf numFmtId="0" fontId="72" fillId="25" borderId="10" xfId="0" applyFont="1" applyFill="1" applyBorder="1" applyAlignment="1">
      <alignment horizontal="center" vertical="center"/>
    </xf>
    <xf numFmtId="0" fontId="72" fillId="25" borderId="14" xfId="0" applyFont="1" applyFill="1" applyBorder="1" applyAlignment="1">
      <alignment horizontal="center" vertical="center"/>
    </xf>
    <xf numFmtId="0" fontId="72" fillId="25" borderId="15" xfId="0" applyFont="1" applyFill="1" applyBorder="1" applyAlignment="1">
      <alignment horizontal="center" vertical="center"/>
    </xf>
    <xf numFmtId="0" fontId="72" fillId="25" borderId="18" xfId="0" applyFont="1" applyFill="1" applyBorder="1" applyAlignment="1">
      <alignment horizontal="center" vertical="center"/>
    </xf>
    <xf numFmtId="0" fontId="73" fillId="25" borderId="57" xfId="0" applyFont="1" applyFill="1" applyBorder="1" applyAlignment="1">
      <alignment horizontal="center" vertical="center" textRotation="90"/>
    </xf>
    <xf numFmtId="0" fontId="73" fillId="25" borderId="58" xfId="0" applyFont="1" applyFill="1" applyBorder="1" applyAlignment="1">
      <alignment horizontal="center" vertical="center" textRotation="90"/>
    </xf>
    <xf numFmtId="0" fontId="73" fillId="25" borderId="59" xfId="0" applyFont="1" applyFill="1" applyBorder="1" applyAlignment="1">
      <alignment horizontal="center" vertical="center" textRotation="90"/>
    </xf>
    <xf numFmtId="0" fontId="73" fillId="5" borderId="15" xfId="0" applyFont="1" applyFill="1" applyBorder="1" applyAlignment="1">
      <alignment horizontal="center" vertical="center" textRotation="90"/>
    </xf>
    <xf numFmtId="0" fontId="73" fillId="5" borderId="19" xfId="0" applyFont="1" applyFill="1" applyBorder="1" applyAlignment="1">
      <alignment horizontal="center" vertical="center" textRotation="90"/>
    </xf>
    <xf numFmtId="0" fontId="73" fillId="26" borderId="57" xfId="0" applyFont="1" applyFill="1" applyBorder="1" applyAlignment="1">
      <alignment horizontal="center" vertical="center" textRotation="90"/>
    </xf>
    <xf numFmtId="0" fontId="73" fillId="26" borderId="58" xfId="0" applyFont="1" applyFill="1" applyBorder="1" applyAlignment="1">
      <alignment horizontal="center" vertical="center" textRotation="90"/>
    </xf>
    <xf numFmtId="0" fontId="73" fillId="26" borderId="59" xfId="0" applyFont="1" applyFill="1" applyBorder="1" applyAlignment="1">
      <alignment horizontal="center" vertical="center" textRotation="90"/>
    </xf>
  </cellXfs>
  <cellStyles count="12">
    <cellStyle name="Millares" xfId="5" builtinId="3"/>
    <cellStyle name="Millares 2" xfId="3" xr:uid="{00000000-0005-0000-0000-000001000000}"/>
    <cellStyle name="Millares 3" xfId="4" xr:uid="{00000000-0005-0000-0000-000002000000}"/>
    <cellStyle name="Millares 3 2" xfId="6" xr:uid="{00000000-0005-0000-0000-000003000000}"/>
    <cellStyle name="Millares 3 3" xfId="8" xr:uid="{00000000-0005-0000-0000-000004000000}"/>
    <cellStyle name="Millares 3 4" xfId="10" xr:uid="{00000000-0005-0000-0000-000005000000}"/>
    <cellStyle name="Millares 4" xfId="7" xr:uid="{00000000-0005-0000-0000-000006000000}"/>
    <cellStyle name="Millares 5" xfId="9" xr:uid="{00000000-0005-0000-0000-000007000000}"/>
    <cellStyle name="Millares 6" xfId="11" xr:uid="{00000000-0005-0000-0000-000008000000}"/>
    <cellStyle name="Normal" xfId="0" builtinId="0"/>
    <cellStyle name="Normal 4" xfId="2" xr:uid="{00000000-0005-0000-0000-00000A000000}"/>
    <cellStyle name="Porcentaje" xfId="1" builtinId="5"/>
  </cellStyles>
  <dxfs count="597">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theme="6" tint="-0.24994659260841701"/>
        </patternFill>
      </fill>
    </dxf>
    <dxf>
      <fill>
        <patternFill>
          <bgColor rgb="FFFF0000"/>
        </patternFill>
      </fill>
    </dxf>
    <dxf>
      <fill>
        <patternFill>
          <bgColor theme="6" tint="-0.499984740745262"/>
        </patternFill>
      </fill>
    </dxf>
    <dxf>
      <fill>
        <patternFill>
          <bgColor rgb="FFFF0000"/>
        </patternFill>
      </fill>
    </dxf>
    <dxf>
      <fill>
        <patternFill>
          <bgColor theme="6" tint="-0.24994659260841701"/>
        </patternFill>
      </fill>
    </dxf>
    <dxf>
      <fill>
        <patternFill>
          <bgColor rgb="FFFF0000"/>
        </patternFill>
      </fill>
    </dxf>
    <dxf>
      <fill>
        <patternFill>
          <bgColor rgb="FFFFC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F79646"/>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6" tint="-0.24994659260841701"/>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596"/>
      <tableStyleElement type="headerRow" dxfId="59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3200"/>
              <a:t>CLASIFICACION DE LOS RIESGOS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EFC-471A-84D5-E6DEE29F9370}"/>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EFC-471A-84D5-E6DEE29F9370}"/>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EFC-471A-84D5-E6DEE29F9370}"/>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EFC-471A-84D5-E6DEE29F9370}"/>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7EFC-471A-84D5-E6DEE29F9370}"/>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7EFC-471A-84D5-E6DEE29F9370}"/>
              </c:ext>
            </c:extLst>
          </c:dPt>
          <c:dLbls>
            <c:dLbl>
              <c:idx val="1"/>
              <c:layout>
                <c:manualLayout>
                  <c:x val="-0.18923611111111124"/>
                  <c:y val="-7.659332202727515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EFC-471A-84D5-E6DEE29F9370}"/>
                </c:ext>
              </c:extLst>
            </c:dLbl>
            <c:dLbl>
              <c:idx val="2"/>
              <c:layout>
                <c:manualLayout>
                  <c:x val="6.5972222222222224E-2"/>
                  <c:y val="-0.1551014771052307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EFC-471A-84D5-E6DEE29F9370}"/>
                </c:ext>
              </c:extLst>
            </c:dLbl>
            <c:dLbl>
              <c:idx val="3"/>
              <c:layout>
                <c:manualLayout>
                  <c:x val="0.18402777777777773"/>
                  <c:y val="-1.148899830409116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EFC-471A-84D5-E6DEE29F9370}"/>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Resumen!$AG$4:$AG$9</c:f>
              <c:strCache>
                <c:ptCount val="6"/>
                <c:pt idx="0">
                  <c:v>Estratégico</c:v>
                </c:pt>
                <c:pt idx="1">
                  <c:v>Operativo</c:v>
                </c:pt>
                <c:pt idx="2">
                  <c:v>Financiero</c:v>
                </c:pt>
                <c:pt idx="3">
                  <c:v>Cumplimiento</c:v>
                </c:pt>
                <c:pt idx="4">
                  <c:v>Tecnológico</c:v>
                </c:pt>
                <c:pt idx="5">
                  <c:v>Confianza e imagen</c:v>
                </c:pt>
              </c:strCache>
            </c:strRef>
          </c:cat>
          <c:val>
            <c:numRef>
              <c:f>Resumen!$AY$4:$AY$9</c:f>
              <c:numCache>
                <c:formatCode>General</c:formatCode>
                <c:ptCount val="6"/>
                <c:pt idx="0">
                  <c:v>2</c:v>
                </c:pt>
                <c:pt idx="1">
                  <c:v>18</c:v>
                </c:pt>
                <c:pt idx="2">
                  <c:v>9</c:v>
                </c:pt>
                <c:pt idx="3">
                  <c:v>11</c:v>
                </c:pt>
                <c:pt idx="4">
                  <c:v>3</c:v>
                </c:pt>
                <c:pt idx="5">
                  <c:v>3</c:v>
                </c:pt>
              </c:numCache>
            </c:numRef>
          </c:val>
          <c:extLst>
            <c:ext xmlns:c16="http://schemas.microsoft.com/office/drawing/2014/chart" uri="{C3380CC4-5D6E-409C-BE32-E72D297353CC}">
              <c16:uniqueId val="{0000000C-7EFC-471A-84D5-E6DEE29F9370}"/>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6.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27</xdr:col>
      <xdr:colOff>353785</xdr:colOff>
      <xdr:row>2</xdr:row>
      <xdr:rowOff>122687</xdr:rowOff>
    </xdr:from>
    <xdr:to>
      <xdr:col>28</xdr:col>
      <xdr:colOff>749640</xdr:colOff>
      <xdr:row>4</xdr:row>
      <xdr:rowOff>721178</xdr:rowOff>
    </xdr:to>
    <xdr:pic>
      <xdr:nvPicPr>
        <xdr:cNvPr id="10" name="Imagen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08785" y="1415366"/>
          <a:ext cx="1538855" cy="1564598"/>
        </a:xfrm>
        <a:prstGeom prst="rect">
          <a:avLst/>
        </a:prstGeom>
        <a:noFill/>
        <a:ln>
          <a:noFill/>
        </a:ln>
      </xdr:spPr>
    </xdr:pic>
    <xdr:clientData/>
  </xdr:twoCellAnchor>
  <xdr:twoCellAnchor editAs="oneCell">
    <xdr:from>
      <xdr:col>28</xdr:col>
      <xdr:colOff>1347108</xdr:colOff>
      <xdr:row>2</xdr:row>
      <xdr:rowOff>131724</xdr:rowOff>
    </xdr:from>
    <xdr:to>
      <xdr:col>28</xdr:col>
      <xdr:colOff>2973329</xdr:colOff>
      <xdr:row>4</xdr:row>
      <xdr:rowOff>843643</xdr:rowOff>
    </xdr:to>
    <xdr:pic>
      <xdr:nvPicPr>
        <xdr:cNvPr id="11" name="0 Imagen">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445108" y="1424403"/>
          <a:ext cx="1626221" cy="1678026"/>
        </a:xfrm>
        <a:prstGeom prst="rect">
          <a:avLst/>
        </a:prstGeom>
      </xdr:spPr>
    </xdr:pic>
    <xdr:clientData/>
  </xdr:twoCellAnchor>
  <xdr:twoCellAnchor editAs="oneCell">
    <xdr:from>
      <xdr:col>1</xdr:col>
      <xdr:colOff>718704</xdr:colOff>
      <xdr:row>1</xdr:row>
      <xdr:rowOff>492332</xdr:rowOff>
    </xdr:from>
    <xdr:to>
      <xdr:col>2</xdr:col>
      <xdr:colOff>943840</xdr:colOff>
      <xdr:row>4</xdr:row>
      <xdr:rowOff>566552</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0238" t="39544" r="30754" b="26947"/>
        <a:stretch/>
      </xdr:blipFill>
      <xdr:spPr bwMode="auto">
        <a:xfrm>
          <a:off x="718704" y="1091046"/>
          <a:ext cx="2293423" cy="1734292"/>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29</xdr:col>
      <xdr:colOff>231320</xdr:colOff>
      <xdr:row>2</xdr:row>
      <xdr:rowOff>644799</xdr:rowOff>
    </xdr:from>
    <xdr:to>
      <xdr:col>30</xdr:col>
      <xdr:colOff>13606</xdr:colOff>
      <xdr:row>5</xdr:row>
      <xdr:rowOff>585108</xdr:rowOff>
    </xdr:to>
    <xdr:pic>
      <xdr:nvPicPr>
        <xdr:cNvPr id="4" name="Imagen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81713" y="1189085"/>
          <a:ext cx="1374321" cy="1450702"/>
        </a:xfrm>
        <a:prstGeom prst="rect">
          <a:avLst/>
        </a:prstGeom>
        <a:noFill/>
        <a:ln>
          <a:noFill/>
        </a:ln>
      </xdr:spPr>
    </xdr:pic>
    <xdr:clientData/>
  </xdr:twoCellAnchor>
  <xdr:twoCellAnchor editAs="oneCell">
    <xdr:from>
      <xdr:col>1</xdr:col>
      <xdr:colOff>285441</xdr:colOff>
      <xdr:row>2</xdr:row>
      <xdr:rowOff>78860</xdr:rowOff>
    </xdr:from>
    <xdr:to>
      <xdr:col>2</xdr:col>
      <xdr:colOff>721179</xdr:colOff>
      <xdr:row>5</xdr:row>
      <xdr:rowOff>489856</xdr:rowOff>
    </xdr:to>
    <xdr:pic>
      <xdr:nvPicPr>
        <xdr:cNvPr id="5" name="Imagen 4">
          <a:extLst>
            <a:ext uri="{FF2B5EF4-FFF2-40B4-BE49-F238E27FC236}">
              <a16:creationId xmlns:a16="http://schemas.microsoft.com/office/drawing/2014/main" id="{00000000-0008-0000-09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598405" y="623146"/>
          <a:ext cx="1878095" cy="192138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30</xdr:col>
      <xdr:colOff>544286</xdr:colOff>
      <xdr:row>2</xdr:row>
      <xdr:rowOff>656237</xdr:rowOff>
    </xdr:from>
    <xdr:to>
      <xdr:col>30</xdr:col>
      <xdr:colOff>2163536</xdr:colOff>
      <xdr:row>5</xdr:row>
      <xdr:rowOff>612321</xdr:rowOff>
    </xdr:to>
    <xdr:pic>
      <xdr:nvPicPr>
        <xdr:cNvPr id="6" name="0 Imagen">
          <a:extLst>
            <a:ext uri="{FF2B5EF4-FFF2-40B4-BE49-F238E27FC236}">
              <a16:creationId xmlns:a16="http://schemas.microsoft.com/office/drawing/2014/main" id="{00000000-0008-0000-09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886715" y="1200523"/>
          <a:ext cx="1619250" cy="146647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25</xdr:col>
      <xdr:colOff>571500</xdr:colOff>
      <xdr:row>0</xdr:row>
      <xdr:rowOff>1428750</xdr:rowOff>
    </xdr:from>
    <xdr:to>
      <xdr:col>26</xdr:col>
      <xdr:colOff>718911</xdr:colOff>
      <xdr:row>3</xdr:row>
      <xdr:rowOff>861059</xdr:rowOff>
    </xdr:to>
    <xdr:pic>
      <xdr:nvPicPr>
        <xdr:cNvPr id="4" name="Imagen 3">
          <a:extLst>
            <a:ext uri="{FF2B5EF4-FFF2-40B4-BE49-F238E27FC236}">
              <a16:creationId xmlns:a16="http://schemas.microsoft.com/office/drawing/2014/main" id="{1083A489-C352-4FEC-926E-03ACE2B56A8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99500" y="1428750"/>
          <a:ext cx="1369786" cy="1448434"/>
        </a:xfrm>
        <a:prstGeom prst="rect">
          <a:avLst/>
        </a:prstGeom>
        <a:noFill/>
        <a:ln>
          <a:noFill/>
        </a:ln>
      </xdr:spPr>
    </xdr:pic>
    <xdr:clientData/>
  </xdr:twoCellAnchor>
  <xdr:twoCellAnchor editAs="oneCell">
    <xdr:from>
      <xdr:col>26</xdr:col>
      <xdr:colOff>1603375</xdr:colOff>
      <xdr:row>0</xdr:row>
      <xdr:rowOff>1360813</xdr:rowOff>
    </xdr:from>
    <xdr:to>
      <xdr:col>26</xdr:col>
      <xdr:colOff>3222625</xdr:colOff>
      <xdr:row>3</xdr:row>
      <xdr:rowOff>808897</xdr:rowOff>
    </xdr:to>
    <xdr:pic>
      <xdr:nvPicPr>
        <xdr:cNvPr id="5" name="0 Imagen">
          <a:extLst>
            <a:ext uri="{FF2B5EF4-FFF2-40B4-BE49-F238E27FC236}">
              <a16:creationId xmlns:a16="http://schemas.microsoft.com/office/drawing/2014/main" id="{5DA10CDC-F1D3-4C0A-9D97-4FC74639FFF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653750" y="1360813"/>
          <a:ext cx="1619250" cy="1464209"/>
        </a:xfrm>
        <a:prstGeom prst="rect">
          <a:avLst/>
        </a:prstGeom>
      </xdr:spPr>
    </xdr:pic>
    <xdr:clientData/>
  </xdr:twoCellAnchor>
  <xdr:twoCellAnchor editAs="oneCell">
    <xdr:from>
      <xdr:col>1</xdr:col>
      <xdr:colOff>746125</xdr:colOff>
      <xdr:row>0</xdr:row>
      <xdr:rowOff>1222375</xdr:rowOff>
    </xdr:from>
    <xdr:to>
      <xdr:col>2</xdr:col>
      <xdr:colOff>1181863</xdr:colOff>
      <xdr:row>4</xdr:row>
      <xdr:rowOff>14121</xdr:rowOff>
    </xdr:to>
    <xdr:pic>
      <xdr:nvPicPr>
        <xdr:cNvPr id="6" name="Imagen 5">
          <a:extLst>
            <a:ext uri="{FF2B5EF4-FFF2-40B4-BE49-F238E27FC236}">
              <a16:creationId xmlns:a16="http://schemas.microsoft.com/office/drawing/2014/main" id="{0CB58578-6FD1-4F04-BF81-607E973C211E}"/>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0238" t="39544" r="30754" b="26947"/>
        <a:stretch/>
      </xdr:blipFill>
      <xdr:spPr bwMode="auto">
        <a:xfrm>
          <a:off x="1063625" y="1222375"/>
          <a:ext cx="1880363" cy="19191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27</xdr:col>
      <xdr:colOff>381000</xdr:colOff>
      <xdr:row>2</xdr:row>
      <xdr:rowOff>481511</xdr:rowOff>
    </xdr:from>
    <xdr:to>
      <xdr:col>28</xdr:col>
      <xdr:colOff>818595</xdr:colOff>
      <xdr:row>5</xdr:row>
      <xdr:rowOff>979714</xdr:rowOff>
    </xdr:to>
    <xdr:pic>
      <xdr:nvPicPr>
        <xdr:cNvPr id="4" name="Imagen 3">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10071" y="1025797"/>
          <a:ext cx="1580595" cy="1586774"/>
        </a:xfrm>
        <a:prstGeom prst="rect">
          <a:avLst/>
        </a:prstGeom>
        <a:noFill/>
        <a:ln>
          <a:noFill/>
        </a:ln>
      </xdr:spPr>
    </xdr:pic>
    <xdr:clientData/>
  </xdr:twoCellAnchor>
  <xdr:twoCellAnchor editAs="oneCell">
    <xdr:from>
      <xdr:col>1</xdr:col>
      <xdr:colOff>477487</xdr:colOff>
      <xdr:row>2</xdr:row>
      <xdr:rowOff>188026</xdr:rowOff>
    </xdr:from>
    <xdr:to>
      <xdr:col>2</xdr:col>
      <xdr:colOff>1102179</xdr:colOff>
      <xdr:row>5</xdr:row>
      <xdr:rowOff>911679</xdr:rowOff>
    </xdr:to>
    <xdr:pic>
      <xdr:nvPicPr>
        <xdr:cNvPr id="5" name="Imagen 4">
          <a:extLst>
            <a:ext uri="{FF2B5EF4-FFF2-40B4-BE49-F238E27FC236}">
              <a16:creationId xmlns:a16="http://schemas.microsoft.com/office/drawing/2014/main" id="{00000000-0008-0000-0A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790451" y="732312"/>
          <a:ext cx="2067049" cy="18122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28</xdr:col>
      <xdr:colOff>1646464</xdr:colOff>
      <xdr:row>2</xdr:row>
      <xdr:rowOff>464498</xdr:rowOff>
    </xdr:from>
    <xdr:to>
      <xdr:col>28</xdr:col>
      <xdr:colOff>3451512</xdr:colOff>
      <xdr:row>5</xdr:row>
      <xdr:rowOff>1006928</xdr:rowOff>
    </xdr:to>
    <xdr:pic>
      <xdr:nvPicPr>
        <xdr:cNvPr id="8" name="0 Imagen">
          <a:extLst>
            <a:ext uri="{FF2B5EF4-FFF2-40B4-BE49-F238E27FC236}">
              <a16:creationId xmlns:a16="http://schemas.microsoft.com/office/drawing/2014/main" id="{00000000-0008-0000-0A00-000008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118535" y="1008784"/>
          <a:ext cx="1805048" cy="163100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44510</xdr:colOff>
      <xdr:row>0</xdr:row>
      <xdr:rowOff>91008</xdr:rowOff>
    </xdr:from>
    <xdr:to>
      <xdr:col>3</xdr:col>
      <xdr:colOff>727897</xdr:colOff>
      <xdr:row>0</xdr:row>
      <xdr:rowOff>1453527</xdr:rowOff>
    </xdr:to>
    <xdr:pic>
      <xdr:nvPicPr>
        <xdr:cNvPr id="2" name="9 Imagen">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485" y="91008"/>
          <a:ext cx="1578737" cy="1362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32</xdr:col>
      <xdr:colOff>34635</xdr:colOff>
      <xdr:row>10</xdr:row>
      <xdr:rowOff>232496</xdr:rowOff>
    </xdr:from>
    <xdr:to>
      <xdr:col>50</xdr:col>
      <xdr:colOff>606136</xdr:colOff>
      <xdr:row>24</xdr:row>
      <xdr:rowOff>50223</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82826</xdr:rowOff>
    </xdr:from>
    <xdr:to>
      <xdr:col>1</xdr:col>
      <xdr:colOff>1192574</xdr:colOff>
      <xdr:row>3</xdr:row>
      <xdr:rowOff>376888</xdr:rowOff>
    </xdr:to>
    <xdr:pic>
      <xdr:nvPicPr>
        <xdr:cNvPr id="3" name="9 Imagen">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5726"/>
          <a:ext cx="1573574" cy="1360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124355</xdr:colOff>
      <xdr:row>0</xdr:row>
      <xdr:rowOff>381001</xdr:rowOff>
    </xdr:from>
    <xdr:to>
      <xdr:col>3</xdr:col>
      <xdr:colOff>1093027</xdr:colOff>
      <xdr:row>2</xdr:row>
      <xdr:rowOff>71353</xdr:rowOff>
    </xdr:to>
    <xdr:pic>
      <xdr:nvPicPr>
        <xdr:cNvPr id="2" name="9 Imagen">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855" y="381001"/>
          <a:ext cx="1597322" cy="13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35</xdr:col>
      <xdr:colOff>219075</xdr:colOff>
      <xdr:row>1</xdr:row>
      <xdr:rowOff>228600</xdr:rowOff>
    </xdr:from>
    <xdr:to>
      <xdr:col>44</xdr:col>
      <xdr:colOff>704692</xdr:colOff>
      <xdr:row>11</xdr:row>
      <xdr:rowOff>247650</xdr:rowOff>
    </xdr:to>
    <xdr:pic>
      <xdr:nvPicPr>
        <xdr:cNvPr id="2" name="Imagen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18475" y="533400"/>
          <a:ext cx="7343617" cy="375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272143</xdr:colOff>
      <xdr:row>2</xdr:row>
      <xdr:rowOff>97536</xdr:rowOff>
    </xdr:from>
    <xdr:to>
      <xdr:col>28</xdr:col>
      <xdr:colOff>893036</xdr:colOff>
      <xdr:row>4</xdr:row>
      <xdr:rowOff>939854</xdr:rowOff>
    </xdr:to>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46786" y="641822"/>
          <a:ext cx="1614214" cy="1685961"/>
        </a:xfrm>
        <a:prstGeom prst="rect">
          <a:avLst/>
        </a:prstGeom>
        <a:noFill/>
        <a:ln>
          <a:noFill/>
        </a:ln>
      </xdr:spPr>
    </xdr:pic>
    <xdr:clientData/>
  </xdr:twoCellAnchor>
  <xdr:twoCellAnchor editAs="oneCell">
    <xdr:from>
      <xdr:col>28</xdr:col>
      <xdr:colOff>1374322</xdr:colOff>
      <xdr:row>2</xdr:row>
      <xdr:rowOff>129801</xdr:rowOff>
    </xdr:from>
    <xdr:to>
      <xdr:col>28</xdr:col>
      <xdr:colOff>3186097</xdr:colOff>
      <xdr:row>4</xdr:row>
      <xdr:rowOff>883228</xdr:rowOff>
    </xdr:to>
    <xdr:pic>
      <xdr:nvPicPr>
        <xdr:cNvPr id="4" name="0 Imagen">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642286" y="674087"/>
          <a:ext cx="1811775" cy="1597070"/>
        </a:xfrm>
        <a:prstGeom prst="rect">
          <a:avLst/>
        </a:prstGeom>
      </xdr:spPr>
    </xdr:pic>
    <xdr:clientData/>
  </xdr:twoCellAnchor>
  <xdr:twoCellAnchor editAs="oneCell">
    <xdr:from>
      <xdr:col>1</xdr:col>
      <xdr:colOff>432955</xdr:colOff>
      <xdr:row>2</xdr:row>
      <xdr:rowOff>34637</xdr:rowOff>
    </xdr:from>
    <xdr:to>
      <xdr:col>2</xdr:col>
      <xdr:colOff>1056410</xdr:colOff>
      <xdr:row>4</xdr:row>
      <xdr:rowOff>935182</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0238" t="39544" r="30754" b="26947"/>
        <a:stretch/>
      </xdr:blipFill>
      <xdr:spPr bwMode="auto">
        <a:xfrm>
          <a:off x="744682" y="554182"/>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653143</xdr:colOff>
      <xdr:row>1</xdr:row>
      <xdr:rowOff>99275</xdr:rowOff>
    </xdr:from>
    <xdr:to>
      <xdr:col>28</xdr:col>
      <xdr:colOff>561287</xdr:colOff>
      <xdr:row>4</xdr:row>
      <xdr:rowOff>435427</xdr:rowOff>
    </xdr:to>
    <xdr:pic>
      <xdr:nvPicPr>
        <xdr:cNvPr id="3" name="Imagen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2214" y="371418"/>
          <a:ext cx="1051144" cy="1179795"/>
        </a:xfrm>
        <a:prstGeom prst="rect">
          <a:avLst/>
        </a:prstGeom>
        <a:noFill/>
        <a:ln>
          <a:noFill/>
        </a:ln>
      </xdr:spPr>
    </xdr:pic>
    <xdr:clientData/>
  </xdr:twoCellAnchor>
  <xdr:twoCellAnchor editAs="oneCell">
    <xdr:from>
      <xdr:col>28</xdr:col>
      <xdr:colOff>1347108</xdr:colOff>
      <xdr:row>1</xdr:row>
      <xdr:rowOff>29141</xdr:rowOff>
    </xdr:from>
    <xdr:to>
      <xdr:col>28</xdr:col>
      <xdr:colOff>2621231</xdr:colOff>
      <xdr:row>4</xdr:row>
      <xdr:rowOff>530677</xdr:rowOff>
    </xdr:to>
    <xdr:pic>
      <xdr:nvPicPr>
        <xdr:cNvPr id="4" name="0 Imagen">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19179" y="301284"/>
          <a:ext cx="1274123" cy="1345179"/>
        </a:xfrm>
        <a:prstGeom prst="rect">
          <a:avLst/>
        </a:prstGeom>
      </xdr:spPr>
    </xdr:pic>
    <xdr:clientData/>
  </xdr:twoCellAnchor>
  <xdr:twoCellAnchor editAs="oneCell">
    <xdr:from>
      <xdr:col>1</xdr:col>
      <xdr:colOff>415636</xdr:colOff>
      <xdr:row>1</xdr:row>
      <xdr:rowOff>69272</xdr:rowOff>
    </xdr:from>
    <xdr:to>
      <xdr:col>2</xdr:col>
      <xdr:colOff>692727</xdr:colOff>
      <xdr:row>5</xdr:row>
      <xdr:rowOff>17317</xdr:rowOff>
    </xdr:to>
    <xdr:pic>
      <xdr:nvPicPr>
        <xdr:cNvPr id="5" name="Imagen 4">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0238" t="39544" r="30754" b="26947"/>
        <a:stretch/>
      </xdr:blipFill>
      <xdr:spPr bwMode="auto">
        <a:xfrm>
          <a:off x="727363" y="329045"/>
          <a:ext cx="1731819" cy="1368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27</xdr:col>
      <xdr:colOff>535781</xdr:colOff>
      <xdr:row>2</xdr:row>
      <xdr:rowOff>75464</xdr:rowOff>
    </xdr:from>
    <xdr:to>
      <xdr:col>28</xdr:col>
      <xdr:colOff>986509</xdr:colOff>
      <xdr:row>4</xdr:row>
      <xdr:rowOff>1000125</xdr:rowOff>
    </xdr:to>
    <xdr:pic>
      <xdr:nvPicPr>
        <xdr:cNvPr id="5" name="Imagen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19281" y="539808"/>
          <a:ext cx="1403228" cy="1496161"/>
        </a:xfrm>
        <a:prstGeom prst="rect">
          <a:avLst/>
        </a:prstGeom>
        <a:noFill/>
        <a:ln>
          <a:noFill/>
        </a:ln>
      </xdr:spPr>
    </xdr:pic>
    <xdr:clientData/>
  </xdr:twoCellAnchor>
  <xdr:twoCellAnchor editAs="oneCell">
    <xdr:from>
      <xdr:col>28</xdr:col>
      <xdr:colOff>1607344</xdr:colOff>
      <xdr:row>2</xdr:row>
      <xdr:rowOff>163512</xdr:rowOff>
    </xdr:from>
    <xdr:to>
      <xdr:col>28</xdr:col>
      <xdr:colOff>3187628</xdr:colOff>
      <xdr:row>4</xdr:row>
      <xdr:rowOff>1012030</xdr:rowOff>
    </xdr:to>
    <xdr:pic>
      <xdr:nvPicPr>
        <xdr:cNvPr id="6" name="0 Imagen">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943344" y="627856"/>
          <a:ext cx="1580284" cy="1420018"/>
        </a:xfrm>
        <a:prstGeom prst="rect">
          <a:avLst/>
        </a:prstGeom>
      </xdr:spPr>
    </xdr:pic>
    <xdr:clientData/>
  </xdr:twoCellAnchor>
  <xdr:twoCellAnchor editAs="oneCell">
    <xdr:from>
      <xdr:col>1</xdr:col>
      <xdr:colOff>440531</xdr:colOff>
      <xdr:row>2</xdr:row>
      <xdr:rowOff>119061</xdr:rowOff>
    </xdr:from>
    <xdr:to>
      <xdr:col>2</xdr:col>
      <xdr:colOff>750094</xdr:colOff>
      <xdr:row>4</xdr:row>
      <xdr:rowOff>1190624</xdr:rowOff>
    </xdr:to>
    <xdr:pic>
      <xdr:nvPicPr>
        <xdr:cNvPr id="8" name="Imagen 7">
          <a:extLst>
            <a:ext uri="{FF2B5EF4-FFF2-40B4-BE49-F238E27FC236}">
              <a16:creationId xmlns:a16="http://schemas.microsoft.com/office/drawing/2014/main" id="{00000000-0008-0000-0300-000008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0238" t="39544" r="30754" b="26947"/>
        <a:stretch/>
      </xdr:blipFill>
      <xdr:spPr bwMode="auto">
        <a:xfrm>
          <a:off x="750094" y="583405"/>
          <a:ext cx="1762125" cy="1643063"/>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27</xdr:col>
      <xdr:colOff>452438</xdr:colOff>
      <xdr:row>1</xdr:row>
      <xdr:rowOff>265963</xdr:rowOff>
    </xdr:from>
    <xdr:to>
      <xdr:col>28</xdr:col>
      <xdr:colOff>748385</xdr:colOff>
      <xdr:row>5</xdr:row>
      <xdr:rowOff>357187</xdr:rowOff>
    </xdr:to>
    <xdr:pic>
      <xdr:nvPicPr>
        <xdr:cNvPr id="4" name="Imagen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69001" y="527901"/>
          <a:ext cx="1248447" cy="1305661"/>
        </a:xfrm>
        <a:prstGeom prst="rect">
          <a:avLst/>
        </a:prstGeom>
        <a:noFill/>
        <a:ln>
          <a:noFill/>
        </a:ln>
      </xdr:spPr>
    </xdr:pic>
    <xdr:clientData/>
  </xdr:twoCellAnchor>
  <xdr:twoCellAnchor editAs="oneCell">
    <xdr:from>
      <xdr:col>28</xdr:col>
      <xdr:colOff>1678781</xdr:colOff>
      <xdr:row>1</xdr:row>
      <xdr:rowOff>270668</xdr:rowOff>
    </xdr:from>
    <xdr:to>
      <xdr:col>28</xdr:col>
      <xdr:colOff>3163815</xdr:colOff>
      <xdr:row>5</xdr:row>
      <xdr:rowOff>416718</xdr:rowOff>
    </xdr:to>
    <xdr:pic>
      <xdr:nvPicPr>
        <xdr:cNvPr id="5" name="0 Imagen">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847844" y="532606"/>
          <a:ext cx="1485034" cy="1360487"/>
        </a:xfrm>
        <a:prstGeom prst="rect">
          <a:avLst/>
        </a:prstGeom>
      </xdr:spPr>
    </xdr:pic>
    <xdr:clientData/>
  </xdr:twoCellAnchor>
  <xdr:twoCellAnchor editAs="oneCell">
    <xdr:from>
      <xdr:col>1</xdr:col>
      <xdr:colOff>500062</xdr:colOff>
      <xdr:row>2</xdr:row>
      <xdr:rowOff>59532</xdr:rowOff>
    </xdr:from>
    <xdr:to>
      <xdr:col>2</xdr:col>
      <xdr:colOff>736022</xdr:colOff>
      <xdr:row>5</xdr:row>
      <xdr:rowOff>484911</xdr:rowOff>
    </xdr:to>
    <xdr:pic>
      <xdr:nvPicPr>
        <xdr:cNvPr id="8" name="Imagen 7">
          <a:extLst>
            <a:ext uri="{FF2B5EF4-FFF2-40B4-BE49-F238E27FC236}">
              <a16:creationId xmlns:a16="http://schemas.microsoft.com/office/drawing/2014/main" id="{00000000-0008-0000-0400-000008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0238" t="39544" r="30754" b="26947"/>
        <a:stretch/>
      </xdr:blipFill>
      <xdr:spPr bwMode="auto">
        <a:xfrm>
          <a:off x="809625" y="619126"/>
          <a:ext cx="1688523" cy="1342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27</xdr:col>
      <xdr:colOff>966107</xdr:colOff>
      <xdr:row>1</xdr:row>
      <xdr:rowOff>425846</xdr:rowOff>
    </xdr:from>
    <xdr:to>
      <xdr:col>28</xdr:col>
      <xdr:colOff>1279071</xdr:colOff>
      <xdr:row>5</xdr:row>
      <xdr:rowOff>285749</xdr:rowOff>
    </xdr:to>
    <xdr:pic>
      <xdr:nvPicPr>
        <xdr:cNvPr id="4" name="Imagen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73357" y="697989"/>
          <a:ext cx="1455964" cy="1656046"/>
        </a:xfrm>
        <a:prstGeom prst="rect">
          <a:avLst/>
        </a:prstGeom>
        <a:noFill/>
        <a:ln>
          <a:noFill/>
        </a:ln>
      </xdr:spPr>
    </xdr:pic>
    <xdr:clientData/>
  </xdr:twoCellAnchor>
  <xdr:twoCellAnchor editAs="oneCell">
    <xdr:from>
      <xdr:col>28</xdr:col>
      <xdr:colOff>2081893</xdr:colOff>
      <xdr:row>2</xdr:row>
      <xdr:rowOff>29144</xdr:rowOff>
    </xdr:from>
    <xdr:to>
      <xdr:col>28</xdr:col>
      <xdr:colOff>3750622</xdr:colOff>
      <xdr:row>5</xdr:row>
      <xdr:rowOff>340179</xdr:rowOff>
    </xdr:to>
    <xdr:pic>
      <xdr:nvPicPr>
        <xdr:cNvPr id="5" name="0 Imagen">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132143" y="791144"/>
          <a:ext cx="1668729" cy="1617321"/>
        </a:xfrm>
        <a:prstGeom prst="rect">
          <a:avLst/>
        </a:prstGeom>
      </xdr:spPr>
    </xdr:pic>
    <xdr:clientData/>
  </xdr:twoCellAnchor>
  <xdr:twoCellAnchor editAs="oneCell">
    <xdr:from>
      <xdr:col>1</xdr:col>
      <xdr:colOff>421820</xdr:colOff>
      <xdr:row>1</xdr:row>
      <xdr:rowOff>394608</xdr:rowOff>
    </xdr:from>
    <xdr:to>
      <xdr:col>2</xdr:col>
      <xdr:colOff>1020536</xdr:colOff>
      <xdr:row>5</xdr:row>
      <xdr:rowOff>435429</xdr:rowOff>
    </xdr:to>
    <xdr:pic>
      <xdr:nvPicPr>
        <xdr:cNvPr id="8" name="Imagen 7">
          <a:extLst>
            <a:ext uri="{FF2B5EF4-FFF2-40B4-BE49-F238E27FC236}">
              <a16:creationId xmlns:a16="http://schemas.microsoft.com/office/drawing/2014/main" id="{00000000-0008-0000-0500-000008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0238" t="39544" r="30754" b="26947"/>
        <a:stretch/>
      </xdr:blipFill>
      <xdr:spPr bwMode="auto">
        <a:xfrm>
          <a:off x="734784" y="666751"/>
          <a:ext cx="2041073" cy="1836964"/>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27</xdr:col>
      <xdr:colOff>503465</xdr:colOff>
      <xdr:row>1</xdr:row>
      <xdr:rowOff>63402</xdr:rowOff>
    </xdr:from>
    <xdr:to>
      <xdr:col>28</xdr:col>
      <xdr:colOff>1019301</xdr:colOff>
      <xdr:row>4</xdr:row>
      <xdr:rowOff>122463</xdr:rowOff>
    </xdr:to>
    <xdr:pic>
      <xdr:nvPicPr>
        <xdr:cNvPr id="4" name="Imagen 3">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77465" y="417188"/>
          <a:ext cx="1481943" cy="1324525"/>
        </a:xfrm>
        <a:prstGeom prst="rect">
          <a:avLst/>
        </a:prstGeom>
        <a:noFill/>
        <a:ln>
          <a:noFill/>
        </a:ln>
      </xdr:spPr>
    </xdr:pic>
    <xdr:clientData/>
  </xdr:twoCellAnchor>
  <xdr:twoCellAnchor editAs="oneCell">
    <xdr:from>
      <xdr:col>1</xdr:col>
      <xdr:colOff>479959</xdr:colOff>
      <xdr:row>0</xdr:row>
      <xdr:rowOff>129886</xdr:rowOff>
    </xdr:from>
    <xdr:to>
      <xdr:col>2</xdr:col>
      <xdr:colOff>938893</xdr:colOff>
      <xdr:row>5</xdr:row>
      <xdr:rowOff>27214</xdr:rowOff>
    </xdr:to>
    <xdr:pic>
      <xdr:nvPicPr>
        <xdr:cNvPr id="5" name="Imagen 4">
          <a:extLst>
            <a:ext uri="{FF2B5EF4-FFF2-40B4-BE49-F238E27FC236}">
              <a16:creationId xmlns:a16="http://schemas.microsoft.com/office/drawing/2014/main" id="{00000000-0008-0000-06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792923" y="129886"/>
          <a:ext cx="1901291" cy="178872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28</xdr:col>
      <xdr:colOff>1619250</xdr:colOff>
      <xdr:row>1</xdr:row>
      <xdr:rowOff>60612</xdr:rowOff>
    </xdr:from>
    <xdr:to>
      <xdr:col>28</xdr:col>
      <xdr:colOff>3274373</xdr:colOff>
      <xdr:row>4</xdr:row>
      <xdr:rowOff>122463</xdr:rowOff>
    </xdr:to>
    <xdr:pic>
      <xdr:nvPicPr>
        <xdr:cNvPr id="6" name="0 Imagen">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159357" y="414398"/>
          <a:ext cx="1655123" cy="13273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28</xdr:col>
      <xdr:colOff>421822</xdr:colOff>
      <xdr:row>2</xdr:row>
      <xdr:rowOff>386261</xdr:rowOff>
    </xdr:from>
    <xdr:to>
      <xdr:col>29</xdr:col>
      <xdr:colOff>869314</xdr:colOff>
      <xdr:row>5</xdr:row>
      <xdr:rowOff>843641</xdr:rowOff>
    </xdr:to>
    <xdr:pic>
      <xdr:nvPicPr>
        <xdr:cNvPr id="4" name="Imagen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655643" y="1093832"/>
          <a:ext cx="1590492" cy="1545952"/>
        </a:xfrm>
        <a:prstGeom prst="rect">
          <a:avLst/>
        </a:prstGeom>
        <a:noFill/>
        <a:ln>
          <a:noFill/>
        </a:ln>
      </xdr:spPr>
    </xdr:pic>
    <xdr:clientData/>
  </xdr:twoCellAnchor>
  <xdr:twoCellAnchor editAs="oneCell">
    <xdr:from>
      <xdr:col>1</xdr:col>
      <xdr:colOff>302759</xdr:colOff>
      <xdr:row>2</xdr:row>
      <xdr:rowOff>258536</xdr:rowOff>
    </xdr:from>
    <xdr:to>
      <xdr:col>2</xdr:col>
      <xdr:colOff>857249</xdr:colOff>
      <xdr:row>5</xdr:row>
      <xdr:rowOff>830036</xdr:rowOff>
    </xdr:to>
    <xdr:pic>
      <xdr:nvPicPr>
        <xdr:cNvPr id="5" name="Imagen 4">
          <a:extLst>
            <a:ext uri="{FF2B5EF4-FFF2-40B4-BE49-F238E27FC236}">
              <a16:creationId xmlns:a16="http://schemas.microsoft.com/office/drawing/2014/main" id="{00000000-0008-0000-07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615723" y="966107"/>
          <a:ext cx="1996847" cy="166007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29</xdr:col>
      <xdr:colOff>1483178</xdr:colOff>
      <xdr:row>2</xdr:row>
      <xdr:rowOff>340799</xdr:rowOff>
    </xdr:from>
    <xdr:to>
      <xdr:col>29</xdr:col>
      <xdr:colOff>3326945</xdr:colOff>
      <xdr:row>5</xdr:row>
      <xdr:rowOff>898071</xdr:rowOff>
    </xdr:to>
    <xdr:pic>
      <xdr:nvPicPr>
        <xdr:cNvPr id="9" name="0 Imagen">
          <a:extLst>
            <a:ext uri="{FF2B5EF4-FFF2-40B4-BE49-F238E27FC236}">
              <a16:creationId xmlns:a16="http://schemas.microsoft.com/office/drawing/2014/main" id="{00000000-0008-0000-07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859999" y="1048370"/>
          <a:ext cx="1843767" cy="16458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27</xdr:col>
      <xdr:colOff>1047750</xdr:colOff>
      <xdr:row>1</xdr:row>
      <xdr:rowOff>318227</xdr:rowOff>
    </xdr:from>
    <xdr:to>
      <xdr:col>28</xdr:col>
      <xdr:colOff>1349273</xdr:colOff>
      <xdr:row>6</xdr:row>
      <xdr:rowOff>326572</xdr:rowOff>
    </xdr:to>
    <xdr:pic>
      <xdr:nvPicPr>
        <xdr:cNvPr id="9" name="Imagen 8">
          <a:extLst>
            <a:ext uri="{FF2B5EF4-FFF2-40B4-BE49-F238E27FC236}">
              <a16:creationId xmlns:a16="http://schemas.microsoft.com/office/drawing/2014/main" id="{00000000-0008-0000-08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553464" y="576763"/>
          <a:ext cx="1444523" cy="1573166"/>
        </a:xfrm>
        <a:prstGeom prst="rect">
          <a:avLst/>
        </a:prstGeom>
        <a:noFill/>
        <a:ln>
          <a:noFill/>
        </a:ln>
      </xdr:spPr>
    </xdr:pic>
    <xdr:clientData/>
  </xdr:twoCellAnchor>
  <xdr:twoCellAnchor editAs="oneCell">
    <xdr:from>
      <xdr:col>1</xdr:col>
      <xdr:colOff>367085</xdr:colOff>
      <xdr:row>1</xdr:row>
      <xdr:rowOff>78861</xdr:rowOff>
    </xdr:from>
    <xdr:to>
      <xdr:col>2</xdr:col>
      <xdr:colOff>870858</xdr:colOff>
      <xdr:row>6</xdr:row>
      <xdr:rowOff>449036</xdr:rowOff>
    </xdr:to>
    <xdr:pic>
      <xdr:nvPicPr>
        <xdr:cNvPr id="10" name="Imagen 9">
          <a:extLst>
            <a:ext uri="{FF2B5EF4-FFF2-40B4-BE49-F238E27FC236}">
              <a16:creationId xmlns:a16="http://schemas.microsoft.com/office/drawing/2014/main" id="{00000000-0008-0000-08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680049" y="337397"/>
          <a:ext cx="1946130" cy="193499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28</xdr:col>
      <xdr:colOff>2081893</xdr:colOff>
      <xdr:row>1</xdr:row>
      <xdr:rowOff>334614</xdr:rowOff>
    </xdr:from>
    <xdr:to>
      <xdr:col>28</xdr:col>
      <xdr:colOff>3783405</xdr:colOff>
      <xdr:row>6</xdr:row>
      <xdr:rowOff>353785</xdr:rowOff>
    </xdr:to>
    <xdr:pic>
      <xdr:nvPicPr>
        <xdr:cNvPr id="11" name="0 Imagen">
          <a:extLst>
            <a:ext uri="{FF2B5EF4-FFF2-40B4-BE49-F238E27FC236}">
              <a16:creationId xmlns:a16="http://schemas.microsoft.com/office/drawing/2014/main" id="{00000000-0008-0000-0800-00000B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730607" y="593150"/>
          <a:ext cx="1701512" cy="1583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stemas-11\shared\Users\Usuario\Desktop\INDEPORTES%202020\CUERENTENA01\SEGUIMIENTOS%20INDEPORTES\SEGUIMIENTO%20MAPA%20DE%20RISGOS%20INSTITUCIONAL\Mapa%20de%20Riesgos%20Procesos%20Apoyo%20al%2031%20Marzo%20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Edgar\Downloads\Mapa%20de%20Riesgos%20Procesos%20Apoyo%20al%2031%20Marzo%202020%2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istemas-11\shared\Users\Administrador_\Documents\Mapa%20de%20Riesgos%20Proces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istemas-11\shared\Users\Archivo\Downloads\PLAN%20DE%20ACCION%20Y%20MATRIZ\Mapa%20de%20Riesgos%2031%20de%20Marzo%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20A%2031%20DE%20MARZ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istemas-11\shared\Users\Archivo\Downloads\Mapa%20de%20Riesgos%2031%20de%20Marzo%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istemas-11\shared\Users\Archivo\Downloads\Mapa%20de%20Riesgos%2031%20Marzo%202020%20o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Archivo\Downloads\Mapa%20de%20Riesgos%2031%20Marzo%202020%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Impactos"/>
      <sheetName val="Idea Zonas"/>
      <sheetName val="formatos pre"/>
    </sheetNames>
    <sheetDataSet>
      <sheetData sheetId="0">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F4" t="str">
            <v>X</v>
          </cell>
          <cell r="H4">
            <v>0</v>
          </cell>
          <cell r="X4">
            <v>70</v>
          </cell>
        </row>
        <row r="5">
          <cell r="F5" t="str">
            <v>X</v>
          </cell>
          <cell r="H5" t="str">
            <v>X</v>
          </cell>
          <cell r="X5">
            <v>10</v>
          </cell>
        </row>
        <row r="7">
          <cell r="F7" t="str">
            <v>X</v>
          </cell>
          <cell r="H7">
            <v>0</v>
          </cell>
          <cell r="X7">
            <v>30</v>
          </cell>
        </row>
      </sheetData>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sheetData sheetId="1">
        <row r="26">
          <cell r="F26" t="str">
            <v>X</v>
          </cell>
        </row>
        <row r="29">
          <cell r="F29" t="str">
            <v>X</v>
          </cell>
          <cell r="X29">
            <v>30</v>
          </cell>
        </row>
      </sheetData>
      <sheetData sheetId="2" refreshError="1"/>
      <sheetData sheetId="3" refreshError="1"/>
      <sheetData sheetId="4">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ow r="47">
          <cell r="F47" t="str">
            <v>X</v>
          </cell>
          <cell r="H47" t="str">
            <v>X</v>
          </cell>
          <cell r="X47">
            <v>85</v>
          </cell>
        </row>
        <row r="48">
          <cell r="F48" t="str">
            <v>X</v>
          </cell>
          <cell r="X48">
            <v>85</v>
          </cell>
        </row>
        <row r="49">
          <cell r="F49" t="str">
            <v>X</v>
          </cell>
          <cell r="H49" t="str">
            <v>X</v>
          </cell>
          <cell r="X49">
            <v>40</v>
          </cell>
        </row>
      </sheetData>
      <sheetData sheetId="14" refreshError="1"/>
      <sheetData sheetId="15" refreshError="1"/>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Juridica"/>
      <sheetName val="(4) Contratación"/>
      <sheetName val="Evaluación de Controles"/>
      <sheetName val="Resumen"/>
      <sheetName val="Evolución"/>
      <sheetName val="Listas"/>
      <sheetName val="Impactos"/>
      <sheetName val="Idea Zonas"/>
      <sheetName val="formatos pre"/>
    </sheetNames>
    <sheetDataSet>
      <sheetData sheetId="0"/>
      <sheetData sheetId="1"/>
      <sheetData sheetId="2">
        <row r="12">
          <cell r="F12" t="str">
            <v>X</v>
          </cell>
          <cell r="H12">
            <v>0</v>
          </cell>
          <cell r="X12">
            <v>60</v>
          </cell>
        </row>
        <row r="13">
          <cell r="F13" t="str">
            <v>X</v>
          </cell>
          <cell r="H13">
            <v>0</v>
          </cell>
          <cell r="X13">
            <v>20</v>
          </cell>
        </row>
        <row r="16">
          <cell r="F16" t="str">
            <v>X</v>
          </cell>
          <cell r="H16" t="str">
            <v>X</v>
          </cell>
          <cell r="X16">
            <v>85</v>
          </cell>
        </row>
        <row r="17">
          <cell r="F17" t="str">
            <v>X</v>
          </cell>
          <cell r="H17" t="str">
            <v>X</v>
          </cell>
          <cell r="X17">
            <v>65</v>
          </cell>
        </row>
      </sheetData>
      <sheetData sheetId="3"/>
      <sheetData sheetId="4"/>
      <sheetData sheetId="5">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9">
          <cell r="F19" t="str">
            <v>X</v>
          </cell>
          <cell r="X19">
            <v>55</v>
          </cell>
        </row>
        <row r="20">
          <cell r="F20" t="str">
            <v>X</v>
          </cell>
          <cell r="X20">
            <v>70</v>
          </cell>
        </row>
        <row r="21">
          <cell r="F21" t="str">
            <v>X</v>
          </cell>
          <cell r="H21" t="str">
            <v>X</v>
          </cell>
          <cell r="X21">
            <v>70</v>
          </cell>
        </row>
        <row r="22">
          <cell r="F22" t="str">
            <v>X</v>
          </cell>
          <cell r="H22" t="str">
            <v>X</v>
          </cell>
          <cell r="X22">
            <v>70</v>
          </cell>
        </row>
      </sheetData>
      <sheetData sheetId="13" refreshError="1"/>
      <sheetData sheetId="14" refreshError="1"/>
      <sheetData sheetId="15"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Seguridad y Salud T"/>
      <sheetName val="Evaluación de Controles"/>
      <sheetName val="Resumen"/>
      <sheetName val="Evolución"/>
      <sheetName val="Listas"/>
      <sheetName val="Impactos"/>
      <sheetName val="Idea Zonas"/>
      <sheetName val="formatos pre"/>
    </sheetNames>
    <sheetDataSet>
      <sheetData sheetId="0"/>
      <sheetData sheetId="1">
        <row r="23">
          <cell r="F23" t="str">
            <v>X</v>
          </cell>
          <cell r="X23">
            <v>85</v>
          </cell>
        </row>
        <row r="24">
          <cell r="F24" t="str">
            <v>X</v>
          </cell>
          <cell r="X24">
            <v>85</v>
          </cell>
        </row>
        <row r="25">
          <cell r="F25" t="str">
            <v>X</v>
          </cell>
          <cell r="X25">
            <v>85</v>
          </cell>
        </row>
      </sheetData>
      <sheetData sheetId="2" refreshError="1"/>
      <sheetData sheetId="3" refreshError="1"/>
      <sheetData sheetId="4">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sheetData sheetId="1">
        <row r="26">
          <cell r="F26" t="str">
            <v>X</v>
          </cell>
          <cell r="H26" t="str">
            <v>X</v>
          </cell>
          <cell r="X26">
            <v>45</v>
          </cell>
        </row>
        <row r="27">
          <cell r="F27" t="str">
            <v>X</v>
          </cell>
          <cell r="X27">
            <v>55</v>
          </cell>
        </row>
        <row r="28">
          <cell r="F28" t="str">
            <v>X</v>
          </cell>
          <cell r="H28" t="str">
            <v>X</v>
          </cell>
          <cell r="X28">
            <v>70</v>
          </cell>
        </row>
        <row r="29">
          <cell r="F29" t="str">
            <v>X</v>
          </cell>
          <cell r="X29">
            <v>30</v>
          </cell>
        </row>
        <row r="40">
          <cell r="F40" t="str">
            <v>X</v>
          </cell>
          <cell r="X40">
            <v>70</v>
          </cell>
        </row>
        <row r="41">
          <cell r="F41" t="str">
            <v>X</v>
          </cell>
          <cell r="X41">
            <v>40</v>
          </cell>
        </row>
        <row r="42">
          <cell r="F42" t="str">
            <v>X</v>
          </cell>
          <cell r="X42">
            <v>70</v>
          </cell>
        </row>
        <row r="43">
          <cell r="F43" t="str">
            <v>X</v>
          </cell>
        </row>
      </sheetData>
      <sheetData sheetId="2" refreshError="1"/>
      <sheetData sheetId="3" refreshError="1"/>
      <sheetData sheetId="4">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0">
          <cell r="F30" t="str">
            <v>X</v>
          </cell>
          <cell r="H30">
            <v>0</v>
          </cell>
          <cell r="X30">
            <v>70</v>
          </cell>
        </row>
        <row r="31">
          <cell r="F31" t="str">
            <v>X</v>
          </cell>
          <cell r="H31">
            <v>0</v>
          </cell>
          <cell r="X31">
            <v>70</v>
          </cell>
        </row>
        <row r="32">
          <cell r="F32" t="str">
            <v>X</v>
          </cell>
          <cell r="H32">
            <v>0</v>
          </cell>
          <cell r="X32">
            <v>40</v>
          </cell>
        </row>
        <row r="33">
          <cell r="F33" t="str">
            <v>X</v>
          </cell>
          <cell r="H33">
            <v>0</v>
          </cell>
          <cell r="X33">
            <v>40</v>
          </cell>
        </row>
      </sheetData>
      <sheetData sheetId="14"/>
      <sheetData sheetId="15"/>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ow r="37">
          <cell r="F37" t="str">
            <v>X</v>
          </cell>
          <cell r="H37" t="str">
            <v>X</v>
          </cell>
          <cell r="X37">
            <v>25</v>
          </cell>
        </row>
        <row r="38">
          <cell r="F38" t="str">
            <v>X</v>
          </cell>
          <cell r="X38">
            <v>65</v>
          </cell>
        </row>
        <row r="39">
          <cell r="F39" t="str">
            <v>X</v>
          </cell>
          <cell r="H39" t="str">
            <v>X</v>
          </cell>
          <cell r="X39">
            <v>70</v>
          </cell>
        </row>
      </sheetData>
      <sheetData sheetId="14" refreshError="1"/>
      <sheetData sheetId="15" refreshError="1"/>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cell r="X43">
            <v>60</v>
          </cell>
        </row>
        <row r="44">
          <cell r="F44" t="str">
            <v>X</v>
          </cell>
          <cell r="X44">
            <v>70</v>
          </cell>
        </row>
        <row r="45">
          <cell r="F45" t="str">
            <v>X</v>
          </cell>
          <cell r="X45">
            <v>70</v>
          </cell>
        </row>
        <row r="46">
          <cell r="F46" t="str">
            <v>X</v>
          </cell>
          <cell r="X46">
            <v>70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cell r="X43">
            <v>60</v>
          </cell>
        </row>
        <row r="44">
          <cell r="F44" t="str">
            <v>X</v>
          </cell>
          <cell r="X44">
            <v>70</v>
          </cell>
        </row>
        <row r="45">
          <cell r="F45" t="str">
            <v>X</v>
          </cell>
          <cell r="X45">
            <v>70</v>
          </cell>
        </row>
        <row r="46">
          <cell r="F46" t="str">
            <v>X</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1:AC30"/>
  <sheetViews>
    <sheetView showGridLines="0" topLeftCell="S4" zoomScale="70" zoomScaleNormal="70" zoomScalePageLayoutView="70" workbookViewId="0">
      <selection activeCell="W9" sqref="W9"/>
    </sheetView>
  </sheetViews>
  <sheetFormatPr baseColWidth="10" defaultColWidth="11.42578125" defaultRowHeight="12" x14ac:dyDescent="0.2"/>
  <cols>
    <col min="1" max="1" width="16.28515625" style="1" customWidth="1"/>
    <col min="2" max="2" width="31" style="1" customWidth="1"/>
    <col min="3" max="3" width="28" style="1" customWidth="1"/>
    <col min="4" max="4" width="25.140625" style="1" customWidth="1"/>
    <col min="5" max="7" width="6.7109375" style="1" customWidth="1"/>
    <col min="8" max="8" width="6.7109375" style="3" customWidth="1"/>
    <col min="9" max="9" width="28.28515625" style="4" customWidth="1"/>
    <col min="10" max="10" width="6.7109375" style="4" customWidth="1"/>
    <col min="11" max="14" width="6.7109375" style="1" customWidth="1"/>
    <col min="15" max="16" width="6.7109375" style="3" customWidth="1"/>
    <col min="17" max="17" width="32.85546875" style="1" customWidth="1"/>
    <col min="18" max="18" width="6.7109375" style="1" customWidth="1"/>
    <col min="19" max="19" width="19.42578125" style="1" customWidth="1"/>
    <col min="20" max="20" width="24" style="1" customWidth="1"/>
    <col min="21" max="21" width="28.28515625" style="2" bestFit="1" customWidth="1"/>
    <col min="22" max="22" width="17.140625" style="1" bestFit="1" customWidth="1"/>
    <col min="23" max="23" width="50.5703125" style="1" customWidth="1"/>
    <col min="24" max="24" width="14.85546875" style="1" bestFit="1" customWidth="1"/>
    <col min="25" max="25" width="66.7109375" style="1" bestFit="1" customWidth="1"/>
    <col min="26" max="26" width="14.85546875" style="1" bestFit="1" customWidth="1"/>
    <col min="27" max="27" width="71.7109375" style="1" bestFit="1" customWidth="1"/>
    <col min="28" max="28" width="17.140625" style="1" bestFit="1" customWidth="1"/>
    <col min="29" max="29" width="70.140625" style="1" customWidth="1"/>
    <col min="30" max="16384" width="11.42578125" style="1"/>
  </cols>
  <sheetData>
    <row r="1" spans="2:29" ht="47.25" customHeight="1" x14ac:dyDescent="0.35">
      <c r="B1" s="389" t="s">
        <v>322</v>
      </c>
      <c r="C1" s="389"/>
      <c r="D1" s="389"/>
      <c r="E1" s="389"/>
      <c r="F1" s="389"/>
      <c r="G1" s="389"/>
      <c r="H1" s="389"/>
      <c r="I1" s="389"/>
      <c r="J1" s="389"/>
      <c r="K1" s="389"/>
      <c r="L1" s="389"/>
      <c r="M1" s="389"/>
      <c r="N1" s="389"/>
      <c r="O1" s="389"/>
      <c r="P1" s="389"/>
      <c r="Q1" s="389"/>
      <c r="R1" s="389"/>
      <c r="S1" s="389"/>
      <c r="T1" s="389"/>
      <c r="U1" s="389"/>
    </row>
    <row r="2" spans="2:29" ht="54.75" customHeight="1" x14ac:dyDescent="0.35">
      <c r="B2" s="389" t="s">
        <v>323</v>
      </c>
      <c r="C2" s="389"/>
      <c r="D2" s="389"/>
      <c r="E2" s="389"/>
      <c r="F2" s="389"/>
      <c r="G2" s="389"/>
      <c r="H2" s="389"/>
      <c r="I2" s="389"/>
      <c r="J2" s="389"/>
      <c r="K2" s="389"/>
      <c r="L2" s="389"/>
      <c r="M2" s="389"/>
      <c r="N2" s="389"/>
      <c r="O2" s="389"/>
      <c r="P2" s="389"/>
      <c r="Q2" s="389"/>
      <c r="R2" s="389"/>
      <c r="S2" s="389"/>
      <c r="T2" s="389"/>
      <c r="U2" s="389"/>
    </row>
    <row r="3" spans="2:29" ht="52.5" customHeight="1" x14ac:dyDescent="0.35">
      <c r="C3" s="36"/>
      <c r="D3" s="36"/>
      <c r="E3" s="36"/>
      <c r="F3" s="36"/>
      <c r="G3" s="37"/>
      <c r="H3" s="36"/>
      <c r="I3" s="36"/>
      <c r="J3" s="36"/>
      <c r="K3" s="36"/>
      <c r="N3" s="3"/>
      <c r="P3" s="1"/>
      <c r="T3" s="2"/>
    </row>
    <row r="4" spans="2:29" s="15" customFormat="1" ht="24" customHeight="1" x14ac:dyDescent="0.25">
      <c r="D4" s="60" t="s">
        <v>67</v>
      </c>
      <c r="E4" s="393" t="s">
        <v>234</v>
      </c>
      <c r="F4" s="394"/>
      <c r="G4" s="394"/>
      <c r="H4" s="394"/>
      <c r="I4" s="394"/>
      <c r="J4" s="394"/>
      <c r="K4" s="394"/>
      <c r="L4" s="394"/>
      <c r="M4" s="394"/>
      <c r="N4" s="394"/>
      <c r="O4" s="394"/>
      <c r="P4" s="395"/>
      <c r="Q4" s="396" t="s">
        <v>65</v>
      </c>
      <c r="R4" s="397"/>
      <c r="S4" s="357">
        <v>2023</v>
      </c>
      <c r="T4" s="358"/>
      <c r="U4" s="359"/>
    </row>
    <row r="5" spans="2:29" s="15" customFormat="1" ht="71.25" customHeight="1" x14ac:dyDescent="0.25">
      <c r="D5" s="60" t="s">
        <v>64</v>
      </c>
      <c r="E5" s="360" t="s">
        <v>235</v>
      </c>
      <c r="F5" s="361"/>
      <c r="G5" s="361"/>
      <c r="H5" s="361"/>
      <c r="I5" s="361"/>
      <c r="J5" s="361"/>
      <c r="K5" s="361"/>
      <c r="L5" s="361"/>
      <c r="M5" s="361"/>
      <c r="N5" s="361"/>
      <c r="O5" s="361"/>
      <c r="P5" s="361"/>
      <c r="Q5" s="361"/>
      <c r="R5" s="361"/>
      <c r="S5" s="361"/>
      <c r="T5" s="361"/>
      <c r="U5" s="362"/>
    </row>
    <row r="6" spans="2:29" s="15" customFormat="1" ht="15" x14ac:dyDescent="0.25">
      <c r="B6" s="34"/>
      <c r="C6" s="34"/>
      <c r="H6" s="33"/>
      <c r="I6" s="25"/>
      <c r="J6" s="25"/>
      <c r="O6" s="33"/>
      <c r="P6" s="33"/>
      <c r="U6" s="33"/>
    </row>
    <row r="7" spans="2:29" s="25" customFormat="1" ht="30" customHeight="1" x14ac:dyDescent="0.25">
      <c r="B7" s="363" t="s">
        <v>62</v>
      </c>
      <c r="C7" s="363" t="s">
        <v>61</v>
      </c>
      <c r="D7" s="363" t="s">
        <v>59</v>
      </c>
      <c r="E7" s="390" t="s">
        <v>58</v>
      </c>
      <c r="F7" s="363" t="s">
        <v>57</v>
      </c>
      <c r="G7" s="363"/>
      <c r="H7" s="370" t="s">
        <v>52</v>
      </c>
      <c r="I7" s="365" t="s">
        <v>56</v>
      </c>
      <c r="J7" s="367" t="s">
        <v>55</v>
      </c>
      <c r="K7" s="368"/>
      <c r="L7" s="391" t="s">
        <v>54</v>
      </c>
      <c r="M7" s="363" t="s">
        <v>53</v>
      </c>
      <c r="N7" s="363"/>
      <c r="O7" s="370" t="s">
        <v>52</v>
      </c>
      <c r="P7" s="390" t="s">
        <v>51</v>
      </c>
      <c r="Q7" s="363" t="s">
        <v>50</v>
      </c>
      <c r="R7" s="364" t="s">
        <v>49</v>
      </c>
      <c r="S7" s="363" t="s">
        <v>48</v>
      </c>
      <c r="T7" s="365" t="s">
        <v>47</v>
      </c>
      <c r="U7" s="363" t="s">
        <v>46</v>
      </c>
      <c r="V7" s="369" t="s">
        <v>654</v>
      </c>
      <c r="W7" s="369"/>
      <c r="X7" s="369" t="s">
        <v>655</v>
      </c>
      <c r="Y7" s="369"/>
      <c r="Z7" s="369" t="s">
        <v>656</v>
      </c>
      <c r="AA7" s="369"/>
      <c r="AB7" s="369" t="s">
        <v>657</v>
      </c>
      <c r="AC7" s="369"/>
    </row>
    <row r="8" spans="2:29" s="25" customFormat="1" ht="87.75" customHeight="1" x14ac:dyDescent="0.25">
      <c r="B8" s="363"/>
      <c r="C8" s="363"/>
      <c r="D8" s="363"/>
      <c r="E8" s="390"/>
      <c r="F8" s="31" t="s">
        <v>42</v>
      </c>
      <c r="G8" s="31" t="s">
        <v>41</v>
      </c>
      <c r="H8" s="371"/>
      <c r="I8" s="366"/>
      <c r="J8" s="30" t="s">
        <v>44</v>
      </c>
      <c r="K8" s="29" t="s">
        <v>43</v>
      </c>
      <c r="L8" s="392"/>
      <c r="M8" s="28" t="s">
        <v>42</v>
      </c>
      <c r="N8" s="27" t="s">
        <v>41</v>
      </c>
      <c r="O8" s="371"/>
      <c r="P8" s="390"/>
      <c r="Q8" s="363"/>
      <c r="R8" s="364"/>
      <c r="S8" s="363"/>
      <c r="T8" s="366"/>
      <c r="U8" s="363"/>
      <c r="V8" s="26" t="s">
        <v>630</v>
      </c>
      <c r="W8" s="26" t="s">
        <v>40</v>
      </c>
      <c r="X8" s="26" t="s">
        <v>630</v>
      </c>
      <c r="Y8" s="26" t="s">
        <v>40</v>
      </c>
      <c r="Z8" s="26" t="s">
        <v>630</v>
      </c>
      <c r="AA8" s="26" t="s">
        <v>40</v>
      </c>
      <c r="AB8" s="26" t="s">
        <v>630</v>
      </c>
      <c r="AC8" s="26" t="s">
        <v>40</v>
      </c>
    </row>
    <row r="9" spans="2:29" s="15" customFormat="1" ht="198.75" customHeight="1" x14ac:dyDescent="0.25">
      <c r="B9" s="61" t="s">
        <v>625</v>
      </c>
      <c r="C9" s="62" t="s">
        <v>304</v>
      </c>
      <c r="D9" s="62" t="s">
        <v>236</v>
      </c>
      <c r="E9" s="18" t="s">
        <v>237</v>
      </c>
      <c r="F9" s="17">
        <v>3</v>
      </c>
      <c r="G9" s="17">
        <v>3</v>
      </c>
      <c r="H9" s="20" t="str">
        <f>INDEX([1]Listas!$L$4:$P$8,F9,G9)</f>
        <v>ALTA</v>
      </c>
      <c r="I9" s="63" t="s">
        <v>305</v>
      </c>
      <c r="J9" s="19" t="s">
        <v>12</v>
      </c>
      <c r="K9" s="44" t="str">
        <f>IF('[1]Evaluación de Controles'!F4="X","Probabilidad",IF('[1]Evaluación de Controles'!H4="X","Impacto",))</f>
        <v>Probabilidad</v>
      </c>
      <c r="L9" s="17">
        <f>'[1]Evaluación de Controles'!X4</f>
        <v>70</v>
      </c>
      <c r="M9" s="17">
        <f>IF('[1]Evaluación de Controles'!F4="X",IF(L9&gt;75,IF(F9&gt;2,F9-2,IF(F9&gt;1,F9-1,F9)),IF(L9&gt;50,IF(F9&gt;1,F9-1,F9),F9)),F9)</f>
        <v>2</v>
      </c>
      <c r="N9" s="17">
        <f>IF('[1]Evaluación de Controles'!H4="X",IF(L9&gt;75,IF(G9&gt;2,G9-2,IF(G9&gt;1,G9-1,G9)),IF(L9&gt;50,IF(G9&gt;1,G9-1,G9),G9)),G9)</f>
        <v>3</v>
      </c>
      <c r="O9" s="20" t="str">
        <f>INDEX([1]Listas!$L$4:$P$8,M9,N9)</f>
        <v>MODERADA</v>
      </c>
      <c r="P9" s="19" t="s">
        <v>11</v>
      </c>
      <c r="Q9" s="61" t="s">
        <v>306</v>
      </c>
      <c r="R9" s="18" t="s">
        <v>163</v>
      </c>
      <c r="S9" s="17" t="s">
        <v>238</v>
      </c>
      <c r="T9" s="61" t="s">
        <v>307</v>
      </c>
      <c r="U9" s="17" t="s">
        <v>308</v>
      </c>
      <c r="V9" s="68">
        <v>1</v>
      </c>
      <c r="W9" s="69"/>
      <c r="X9" s="68"/>
      <c r="Y9" s="319"/>
      <c r="Z9" s="68"/>
      <c r="AA9" s="320"/>
      <c r="AB9" s="68"/>
      <c r="AC9" s="320"/>
    </row>
    <row r="10" spans="2:29" s="15" customFormat="1" ht="147" customHeight="1" x14ac:dyDescent="0.25">
      <c r="B10" s="383" t="s">
        <v>309</v>
      </c>
      <c r="C10" s="385" t="s">
        <v>310</v>
      </c>
      <c r="D10" s="373" t="s">
        <v>239</v>
      </c>
      <c r="E10" s="387" t="s">
        <v>14</v>
      </c>
      <c r="F10" s="373">
        <v>4</v>
      </c>
      <c r="G10" s="373">
        <v>3</v>
      </c>
      <c r="H10" s="375" t="str">
        <f>INDEX([1]Listas!$L$4:$P$8,F10,G10)</f>
        <v>ALTA</v>
      </c>
      <c r="I10" s="377" t="s">
        <v>311</v>
      </c>
      <c r="J10" s="379" t="s">
        <v>20</v>
      </c>
      <c r="K10" s="381" t="s">
        <v>42</v>
      </c>
      <c r="L10" s="373">
        <f>'[1]Evaluación de Controles'!X5</f>
        <v>10</v>
      </c>
      <c r="M10" s="373">
        <f>IF('[1]Evaluación de Controles'!F5="X",IF(L10&gt;75,IF(F10&gt;2,F10-2,IF(F10&gt;1,F10-1,F10)),IF(L10&gt;50,IF(F10&gt;1,F10-1,F10),F10)),F10)</f>
        <v>4</v>
      </c>
      <c r="N10" s="373">
        <f>IF('[1]Evaluación de Controles'!H5="X",IF(L10&gt;75,IF(G10&gt;2,G10-2,IF(G10&gt;1,G10-1,G10)),IF(L10&gt;50,IF(G10&gt;1,G10-1,G10),G10)),G10)</f>
        <v>3</v>
      </c>
      <c r="O10" s="375" t="str">
        <f>INDEX([1]Listas!$L$4:$P$8,M10,N10)</f>
        <v>ALTA</v>
      </c>
      <c r="P10" s="379" t="s">
        <v>97</v>
      </c>
      <c r="Q10" s="383" t="s">
        <v>312</v>
      </c>
      <c r="R10" s="387" t="s">
        <v>241</v>
      </c>
      <c r="S10" s="373" t="s">
        <v>240</v>
      </c>
      <c r="T10" s="383" t="s">
        <v>313</v>
      </c>
      <c r="U10" s="17" t="s">
        <v>314</v>
      </c>
      <c r="V10" s="68">
        <v>0.25</v>
      </c>
      <c r="W10" s="276"/>
      <c r="X10" s="68"/>
      <c r="Y10" s="320"/>
      <c r="Z10" s="68"/>
      <c r="AA10" s="320"/>
      <c r="AB10" s="68"/>
      <c r="AC10" s="320"/>
    </row>
    <row r="11" spans="2:29" s="15" customFormat="1" ht="128.25" customHeight="1" x14ac:dyDescent="0.25">
      <c r="B11" s="384"/>
      <c r="C11" s="386"/>
      <c r="D11" s="374"/>
      <c r="E11" s="388"/>
      <c r="F11" s="374"/>
      <c r="G11" s="374"/>
      <c r="H11" s="376"/>
      <c r="I11" s="378"/>
      <c r="J11" s="380"/>
      <c r="K11" s="382"/>
      <c r="L11" s="374"/>
      <c r="M11" s="374"/>
      <c r="N11" s="374"/>
      <c r="O11" s="376"/>
      <c r="P11" s="380"/>
      <c r="Q11" s="384"/>
      <c r="R11" s="388"/>
      <c r="S11" s="374"/>
      <c r="T11" s="384"/>
      <c r="U11" s="17" t="s">
        <v>315</v>
      </c>
      <c r="V11" s="68">
        <v>0.25</v>
      </c>
      <c r="W11" s="274"/>
      <c r="X11" s="68"/>
      <c r="Y11" s="321"/>
      <c r="Z11" s="68"/>
      <c r="AA11" s="320"/>
      <c r="AB11" s="68"/>
      <c r="AC11" s="320"/>
    </row>
    <row r="12" spans="2:29" s="15" customFormat="1" ht="126" customHeight="1" x14ac:dyDescent="0.25">
      <c r="B12" s="384"/>
      <c r="C12" s="386"/>
      <c r="D12" s="374"/>
      <c r="E12" s="388"/>
      <c r="F12" s="374"/>
      <c r="G12" s="374"/>
      <c r="H12" s="376"/>
      <c r="I12" s="378"/>
      <c r="J12" s="380"/>
      <c r="K12" s="382"/>
      <c r="L12" s="374"/>
      <c r="M12" s="374"/>
      <c r="N12" s="374"/>
      <c r="O12" s="376"/>
      <c r="P12" s="380"/>
      <c r="Q12" s="384"/>
      <c r="R12" s="388"/>
      <c r="S12" s="374"/>
      <c r="T12" s="384"/>
      <c r="U12" s="17" t="s">
        <v>316</v>
      </c>
      <c r="V12" s="68">
        <v>0.33</v>
      </c>
      <c r="W12" s="274"/>
      <c r="X12" s="68"/>
      <c r="Y12" s="321"/>
      <c r="Z12" s="68"/>
      <c r="AA12" s="320"/>
      <c r="AB12" s="68"/>
      <c r="AC12" s="320"/>
    </row>
    <row r="13" spans="2:29" s="15" customFormat="1" ht="209.25" customHeight="1" x14ac:dyDescent="0.25">
      <c r="B13" s="61" t="s">
        <v>317</v>
      </c>
      <c r="C13" s="61" t="s">
        <v>318</v>
      </c>
      <c r="D13" s="17" t="s">
        <v>242</v>
      </c>
      <c r="E13" s="18" t="s">
        <v>75</v>
      </c>
      <c r="F13" s="17">
        <v>4</v>
      </c>
      <c r="G13" s="17">
        <v>3</v>
      </c>
      <c r="H13" s="20" t="str">
        <f>INDEX([1]Listas!$L$4:$P$8,F13,G13)</f>
        <v>ALTA</v>
      </c>
      <c r="I13" s="21" t="s">
        <v>243</v>
      </c>
      <c r="J13" s="19" t="s">
        <v>170</v>
      </c>
      <c r="K13" s="44" t="s">
        <v>42</v>
      </c>
      <c r="L13" s="17">
        <f>'[1]Evaluación de Controles'!X7</f>
        <v>30</v>
      </c>
      <c r="M13" s="17">
        <f>IF('[1]Evaluación de Controles'!F7="X",IF(L13&gt;75,IF(F13&gt;2,F13-2,IF(F13&gt;1,F13-1,F13)),IF(L13&gt;50,IF(F13&gt;1,F13-1,F13),F13)),F13)</f>
        <v>4</v>
      </c>
      <c r="N13" s="17">
        <f>IF('[1]Evaluación de Controles'!H7="X",IF(L13&gt;75,IF(G13&gt;2,G13-2,IF(G13&gt;1,G13-1,G13)),IF(L13&gt;50,IF(G13&gt;1,G13-1,G13),G13)),G13)</f>
        <v>3</v>
      </c>
      <c r="O13" s="20" t="str">
        <f>INDEX([1]Listas!$L$4:$P$8,M13,N13)</f>
        <v>ALTA</v>
      </c>
      <c r="P13" s="19" t="s">
        <v>11</v>
      </c>
      <c r="Q13" s="17" t="s">
        <v>319</v>
      </c>
      <c r="R13" s="18" t="s">
        <v>244</v>
      </c>
      <c r="S13" s="17" t="s">
        <v>240</v>
      </c>
      <c r="T13" s="17" t="s">
        <v>320</v>
      </c>
      <c r="U13" s="17" t="s">
        <v>321</v>
      </c>
      <c r="V13" s="68">
        <v>0.66</v>
      </c>
      <c r="W13" s="274"/>
      <c r="X13" s="68"/>
      <c r="Y13" s="321"/>
      <c r="Z13" s="68"/>
      <c r="AA13" s="320"/>
      <c r="AB13" s="68"/>
      <c r="AC13" s="320"/>
    </row>
    <row r="14" spans="2:29" s="15" customFormat="1" ht="84.75" hidden="1" customHeight="1" x14ac:dyDescent="0.25">
      <c r="B14" s="17"/>
      <c r="C14" s="22"/>
      <c r="D14" s="17"/>
      <c r="E14" s="18"/>
      <c r="F14" s="17"/>
      <c r="G14" s="17"/>
      <c r="H14" s="20"/>
      <c r="I14" s="21"/>
      <c r="J14" s="19"/>
      <c r="K14" s="44"/>
      <c r="L14" s="17"/>
      <c r="M14" s="17"/>
      <c r="N14" s="17"/>
      <c r="O14" s="20"/>
      <c r="P14" s="19"/>
      <c r="Q14" s="17"/>
      <c r="R14" s="18"/>
      <c r="S14" s="17"/>
      <c r="T14" s="17"/>
      <c r="U14" s="17"/>
    </row>
    <row r="15" spans="2:29" s="15" customFormat="1" ht="102" hidden="1" customHeight="1" x14ac:dyDescent="0.25">
      <c r="B15" s="17"/>
      <c r="C15" s="22"/>
      <c r="D15" s="17"/>
      <c r="E15" s="18"/>
      <c r="F15" s="17"/>
      <c r="G15" s="17"/>
      <c r="H15" s="20"/>
      <c r="I15" s="21"/>
      <c r="J15" s="19"/>
      <c r="K15" s="44"/>
      <c r="L15" s="17"/>
      <c r="M15" s="17"/>
      <c r="N15" s="17"/>
      <c r="O15" s="20"/>
      <c r="P15" s="19"/>
      <c r="Q15" s="17"/>
      <c r="R15" s="18"/>
      <c r="S15" s="17"/>
      <c r="T15" s="17"/>
      <c r="U15" s="17"/>
    </row>
    <row r="16" spans="2:29" s="15" customFormat="1" ht="15.75" x14ac:dyDescent="0.25">
      <c r="B16" s="42"/>
      <c r="C16" s="23"/>
      <c r="D16" s="42"/>
      <c r="E16" s="45"/>
      <c r="F16" s="42"/>
      <c r="G16" s="42"/>
      <c r="H16" s="46"/>
      <c r="I16" s="47"/>
      <c r="J16" s="48"/>
      <c r="K16" s="48"/>
      <c r="L16" s="42"/>
      <c r="M16" s="42"/>
      <c r="N16" s="42"/>
      <c r="O16" s="46"/>
      <c r="P16" s="48"/>
      <c r="Q16" s="42"/>
      <c r="R16" s="45"/>
      <c r="S16" s="42"/>
      <c r="T16" s="42"/>
      <c r="U16" s="42"/>
    </row>
    <row r="17" spans="2:21" x14ac:dyDescent="0.2">
      <c r="F17" s="372" t="s">
        <v>6</v>
      </c>
      <c r="G17" s="372"/>
      <c r="H17" s="7">
        <f>COUNTIF(H9:H13,"BAJA")</f>
        <v>0</v>
      </c>
      <c r="I17" s="1"/>
      <c r="J17" s="1"/>
      <c r="M17" s="372" t="s">
        <v>6</v>
      </c>
      <c r="N17" s="372"/>
      <c r="O17" s="7">
        <f>COUNTIF(O9:O13,"BAJA")</f>
        <v>0</v>
      </c>
      <c r="P17" s="1"/>
      <c r="U17" s="1"/>
    </row>
    <row r="18" spans="2:21" x14ac:dyDescent="0.2">
      <c r="F18" s="372" t="s">
        <v>5</v>
      </c>
      <c r="G18" s="372"/>
      <c r="H18" s="7">
        <f>COUNTIF(H9:H13,"MODERADA")</f>
        <v>0</v>
      </c>
      <c r="I18" s="1"/>
      <c r="J18" s="1"/>
      <c r="M18" s="372" t="s">
        <v>5</v>
      </c>
      <c r="N18" s="372"/>
      <c r="O18" s="7">
        <f>COUNTIF(O9:O13,"MODERADA")</f>
        <v>1</v>
      </c>
      <c r="P18" s="1"/>
      <c r="U18" s="1"/>
    </row>
    <row r="19" spans="2:21" ht="27" customHeight="1" x14ac:dyDescent="0.25">
      <c r="B19" s="49"/>
      <c r="D19" s="12"/>
      <c r="F19" s="372" t="s">
        <v>4</v>
      </c>
      <c r="G19" s="372"/>
      <c r="H19" s="7">
        <f>COUNTIF(H9:H13,"ALTA")</f>
        <v>3</v>
      </c>
      <c r="I19" s="1"/>
      <c r="J19" s="1"/>
      <c r="M19" s="372" t="s">
        <v>4</v>
      </c>
      <c r="N19" s="372"/>
      <c r="O19" s="7">
        <f>COUNTIF(O9:O13,"ALTA")</f>
        <v>2</v>
      </c>
      <c r="P19" s="1"/>
      <c r="U19" s="1"/>
    </row>
    <row r="20" spans="2:21" ht="15.75" x14ac:dyDescent="0.2">
      <c r="B20" s="50" t="s">
        <v>3</v>
      </c>
      <c r="D20" s="10" t="s">
        <v>2</v>
      </c>
      <c r="F20" s="372" t="s">
        <v>1</v>
      </c>
      <c r="G20" s="372"/>
      <c r="H20" s="7">
        <f>COUNTIF(H9:H13,"EXTREMA")</f>
        <v>0</v>
      </c>
      <c r="I20" s="1"/>
      <c r="J20" s="1"/>
      <c r="M20" s="372" t="s">
        <v>1</v>
      </c>
      <c r="N20" s="372"/>
      <c r="O20" s="7">
        <f>COUNTIF(O9:O13,"EXTREMA")</f>
        <v>0</v>
      </c>
      <c r="P20" s="1"/>
      <c r="U20" s="1"/>
    </row>
    <row r="21" spans="2:21" ht="29.25" customHeight="1" x14ac:dyDescent="0.2">
      <c r="B21" s="51"/>
      <c r="F21" s="52"/>
      <c r="G21" s="52"/>
      <c r="H21" s="53"/>
      <c r="I21" s="1"/>
      <c r="J21" s="1"/>
      <c r="M21" s="52"/>
      <c r="N21" s="52"/>
      <c r="O21" s="53"/>
      <c r="P21" s="1"/>
      <c r="U21" s="1"/>
    </row>
    <row r="22" spans="2:21" ht="29.25" customHeight="1" x14ac:dyDescent="0.25">
      <c r="B22" s="54"/>
      <c r="F22" s="52"/>
      <c r="G22" s="52"/>
      <c r="H22" s="53"/>
      <c r="I22" s="1"/>
      <c r="J22" s="1"/>
      <c r="M22" s="52"/>
      <c r="N22" s="52"/>
      <c r="O22" s="53"/>
      <c r="P22" s="1"/>
      <c r="U22" s="1"/>
    </row>
    <row r="23" spans="2:21" ht="29.25" customHeight="1" x14ac:dyDescent="0.2">
      <c r="B23" s="50"/>
      <c r="F23" s="52"/>
      <c r="G23" s="52"/>
      <c r="H23" s="53"/>
      <c r="I23" s="1"/>
      <c r="J23" s="1"/>
      <c r="M23" s="52"/>
      <c r="N23" s="52"/>
      <c r="O23" s="53"/>
      <c r="P23" s="1"/>
      <c r="U23" s="1"/>
    </row>
    <row r="24" spans="2:21" ht="15.75" x14ac:dyDescent="0.2">
      <c r="B24" s="6"/>
      <c r="C24" s="5"/>
      <c r="D24" s="64"/>
      <c r="E24" s="64"/>
      <c r="F24" s="64"/>
    </row>
    <row r="30" spans="2:21" s="55" customFormat="1" x14ac:dyDescent="0.25">
      <c r="I30" s="56"/>
      <c r="J30" s="56"/>
    </row>
  </sheetData>
  <mergeCells count="54">
    <mergeCell ref="B1:U1"/>
    <mergeCell ref="B2:U2"/>
    <mergeCell ref="B7:B8"/>
    <mergeCell ref="C7:C8"/>
    <mergeCell ref="D7:D8"/>
    <mergeCell ref="E7:E8"/>
    <mergeCell ref="F7:G7"/>
    <mergeCell ref="L7:L8"/>
    <mergeCell ref="M7:N7"/>
    <mergeCell ref="S7:S8"/>
    <mergeCell ref="T7:T8"/>
    <mergeCell ref="O7:O8"/>
    <mergeCell ref="P7:P8"/>
    <mergeCell ref="Q7:Q8"/>
    <mergeCell ref="E4:P4"/>
    <mergeCell ref="Q4:R4"/>
    <mergeCell ref="T10:T12"/>
    <mergeCell ref="O10:O12"/>
    <mergeCell ref="P10:P12"/>
    <mergeCell ref="Q10:Q12"/>
    <mergeCell ref="R10:R12"/>
    <mergeCell ref="S10:S12"/>
    <mergeCell ref="B10:B12"/>
    <mergeCell ref="C10:C12"/>
    <mergeCell ref="D10:D12"/>
    <mergeCell ref="E10:E12"/>
    <mergeCell ref="F10:F12"/>
    <mergeCell ref="F20:G20"/>
    <mergeCell ref="M20:N20"/>
    <mergeCell ref="F19:G19"/>
    <mergeCell ref="M19:N19"/>
    <mergeCell ref="M10:M12"/>
    <mergeCell ref="F17:G17"/>
    <mergeCell ref="M17:N17"/>
    <mergeCell ref="F18:G18"/>
    <mergeCell ref="M18:N18"/>
    <mergeCell ref="N10:N12"/>
    <mergeCell ref="H10:H12"/>
    <mergeCell ref="I10:I12"/>
    <mergeCell ref="J10:J12"/>
    <mergeCell ref="K10:K12"/>
    <mergeCell ref="L10:L12"/>
    <mergeCell ref="G10:G12"/>
    <mergeCell ref="X7:Y7"/>
    <mergeCell ref="Z7:AA7"/>
    <mergeCell ref="AB7:AC7"/>
    <mergeCell ref="V7:W7"/>
    <mergeCell ref="H7:H8"/>
    <mergeCell ref="S4:U4"/>
    <mergeCell ref="E5:U5"/>
    <mergeCell ref="U7:U8"/>
    <mergeCell ref="R7:R8"/>
    <mergeCell ref="I7:I8"/>
    <mergeCell ref="J7:K7"/>
  </mergeCells>
  <conditionalFormatting sqref="E6:F6 E17:E23 M17:N1048576 M6:N6 E25:F1048576 F7:G10 M9:N10 M13:N15">
    <cfRule type="colorScale" priority="25">
      <colorScale>
        <cfvo type="num" val="1"/>
        <cfvo type="num" val="3"/>
        <cfvo type="num" val="5"/>
        <color theme="6" tint="-0.499984740745262"/>
        <color rgb="FFFFFF00"/>
        <color rgb="FFC00000"/>
      </colorScale>
    </cfRule>
  </conditionalFormatting>
  <conditionalFormatting sqref="M16:N16">
    <cfRule type="colorScale" priority="24">
      <colorScale>
        <cfvo type="num" val="1"/>
        <cfvo type="num" val="3"/>
        <cfvo type="num" val="5"/>
        <color theme="6" tint="-0.499984740745262"/>
        <color rgb="FFFFFF00"/>
        <color rgb="FFC00000"/>
      </colorScale>
    </cfRule>
  </conditionalFormatting>
  <conditionalFormatting sqref="H16">
    <cfRule type="cellIs" dxfId="594" priority="23" operator="equal">
      <formula>"BAJA"</formula>
    </cfRule>
  </conditionalFormatting>
  <conditionalFormatting sqref="H16">
    <cfRule type="cellIs" dxfId="593" priority="20" operator="equal">
      <formula>"EXTREMA"</formula>
    </cfRule>
    <cfRule type="cellIs" dxfId="592" priority="21" operator="equal">
      <formula>"ALTA"</formula>
    </cfRule>
    <cfRule type="cellIs" dxfId="591" priority="22" operator="equal">
      <formula>"MODERADA"</formula>
    </cfRule>
  </conditionalFormatting>
  <conditionalFormatting sqref="F13:G16">
    <cfRule type="colorScale" priority="19">
      <colorScale>
        <cfvo type="num" val="1"/>
        <cfvo type="num" val="3"/>
        <cfvo type="num" val="5"/>
        <color theme="6" tint="-0.499984740745262"/>
        <color rgb="FFFFFF00"/>
        <color rgb="FFC00000"/>
      </colorScale>
    </cfRule>
  </conditionalFormatting>
  <conditionalFormatting sqref="O10 H9:H10 O13:O15 H13:H15">
    <cfRule type="cellIs" dxfId="590" priority="15" operator="equal">
      <formula>"EXTREMA"</formula>
    </cfRule>
    <cfRule type="cellIs" dxfId="589" priority="16" operator="equal">
      <formula>"ALTA"</formula>
    </cfRule>
    <cfRule type="cellIs" dxfId="588" priority="17" operator="equal">
      <formula>"MODERADA"</formula>
    </cfRule>
    <cfRule type="cellIs" dxfId="587" priority="18" operator="equal">
      <formula>"BAJA"</formula>
    </cfRule>
  </conditionalFormatting>
  <conditionalFormatting sqref="O9">
    <cfRule type="cellIs" dxfId="586" priority="11" operator="equal">
      <formula>"EXTREMA"</formula>
    </cfRule>
    <cfRule type="cellIs" dxfId="585" priority="12" operator="equal">
      <formula>"ALTA"</formula>
    </cfRule>
    <cfRule type="cellIs" dxfId="584" priority="13" operator="equal">
      <formula>"MODERADA"</formula>
    </cfRule>
    <cfRule type="cellIs" dxfId="583" priority="14" operator="equal">
      <formula>"BAJA"</formula>
    </cfRule>
  </conditionalFormatting>
  <conditionalFormatting sqref="O7:O8">
    <cfRule type="cellIs" dxfId="582" priority="10" operator="equal">
      <formula>"BAJA"</formula>
    </cfRule>
  </conditionalFormatting>
  <conditionalFormatting sqref="O7:O8">
    <cfRule type="cellIs" dxfId="581" priority="7" operator="equal">
      <formula>"EXTREMA"</formula>
    </cfRule>
    <cfRule type="cellIs" dxfId="580" priority="8" operator="equal">
      <formula>"ALTA"</formula>
    </cfRule>
    <cfRule type="cellIs" dxfId="579" priority="9" operator="equal">
      <formula>"MODERADA"</formula>
    </cfRule>
  </conditionalFormatting>
  <conditionalFormatting sqref="M7:N8">
    <cfRule type="colorScale" priority="6">
      <colorScale>
        <cfvo type="num" val="1"/>
        <cfvo type="num" val="3"/>
        <cfvo type="num" val="5"/>
        <color theme="6" tint="-0.499984740745262"/>
        <color rgb="FFFFFF00"/>
        <color rgb="FFC00000"/>
      </colorScale>
    </cfRule>
  </conditionalFormatting>
  <conditionalFormatting sqref="G3 N3">
    <cfRule type="cellIs" dxfId="578" priority="5" operator="equal">
      <formula>"BAJA"</formula>
    </cfRule>
  </conditionalFormatting>
  <conditionalFormatting sqref="G3 N3">
    <cfRule type="cellIs" dxfId="577" priority="2" operator="equal">
      <formula>"EXTREMA"</formula>
    </cfRule>
    <cfRule type="cellIs" dxfId="576" priority="3" operator="equal">
      <formula>"ALTA"</formula>
    </cfRule>
    <cfRule type="cellIs" dxfId="575" priority="4" operator="equal">
      <formula>"MODERADA"</formula>
    </cfRule>
  </conditionalFormatting>
  <conditionalFormatting sqref="D3:E3 L3:M3">
    <cfRule type="colorScale" priority="1">
      <colorScale>
        <cfvo type="num" val="1"/>
        <cfvo type="num" val="3"/>
        <cfvo type="num" val="5"/>
        <color theme="6" tint="-0.499984740745262"/>
        <color rgb="FFFFFF00"/>
        <color rgb="FFC00000"/>
      </colorScale>
    </cfRule>
  </conditionalFormatting>
  <printOptions horizontalCentered="1"/>
  <pageMargins left="0.31496062992125984" right="0.15748031496062992" top="0.35433070866141736" bottom="0.15748031496062992" header="0.31496062992125984" footer="0.15748031496062992"/>
  <pageSetup paperSize="5" scale="42"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000-000000000000}">
          <x14:formula1>
            <xm:f>'\\Sistemas-11\shared\Users\Usuario\Desktop\INDEPORTES 2020\CUERENTENA01\SEGUIMIENTOS INDEPORTES\SEGUIMIENTO MAPA DE RISGOS INSTITUCIONAL\[Mapa de Riesgos Procesos Apoyo al 31 Marzo 2020.xlsx]Listas'!#REF!</xm:f>
          </x14:formula1>
          <xm:sqref>E9:E10 J9:J10 J13:J15 E13:E16</xm:sqref>
        </x14:dataValidation>
        <x14:dataValidation type="list" showInputMessage="1" showErrorMessage="1" xr:uid="{00000000-0002-0000-0000-000001000000}">
          <x14:formula1>
            <xm:f>'\\Sistemas-11\shared\Users\Usuario\Desktop\INDEPORTES 2020\CUERENTENA01\SEGUIMIENTOS INDEPORTES\SEGUIMIENTO MAPA DE RISGOS INSTITUCIONAL\[Mapa de Riesgos Procesos Apoyo al 31 Marzo 2020.xlsx]Listas'!#REF!</xm:f>
          </x14:formula1>
          <xm:sqref>K9:K10 K13:K15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autoPageBreaks="0" fitToPage="1"/>
  </sheetPr>
  <dimension ref="A1:AG58"/>
  <sheetViews>
    <sheetView showGridLines="0" view="pageBreakPreview" zoomScale="60" zoomScaleNormal="70" workbookViewId="0">
      <selection activeCell="E2" sqref="E2:X2"/>
    </sheetView>
  </sheetViews>
  <sheetFormatPr baseColWidth="10" defaultColWidth="11.42578125" defaultRowHeight="12" x14ac:dyDescent="0.2"/>
  <cols>
    <col min="1" max="1" width="28.85546875" style="1" customWidth="1"/>
    <col min="2" max="3" width="21.7109375" style="1" customWidth="1"/>
    <col min="4" max="4" width="23"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9.5703125" style="1" customWidth="1"/>
    <col min="20" max="20" width="16.7109375" style="1" customWidth="1"/>
    <col min="21" max="21" width="16.7109375" style="2" customWidth="1"/>
    <col min="22" max="22" width="22.140625" style="2" hidden="1" customWidth="1"/>
    <col min="23" max="23" width="44.42578125" style="1" hidden="1" customWidth="1"/>
    <col min="24" max="24" width="22.140625" style="2" hidden="1" customWidth="1"/>
    <col min="25" max="25" width="56.28515625" style="1" hidden="1" customWidth="1"/>
    <col min="26" max="26" width="0" style="1" hidden="1" customWidth="1"/>
    <col min="27" max="27" width="44" style="1" hidden="1" customWidth="1"/>
    <col min="28" max="28" width="26" style="1" hidden="1" customWidth="1"/>
    <col min="29" max="29" width="42.85546875" style="1" hidden="1" customWidth="1"/>
    <col min="30" max="30" width="23.85546875" style="1" customWidth="1"/>
    <col min="31" max="31" width="50.140625" style="1" customWidth="1"/>
    <col min="32" max="32" width="26.28515625" style="1" hidden="1" customWidth="1"/>
    <col min="33" max="33" width="41" style="1" hidden="1" customWidth="1"/>
    <col min="34" max="16384" width="11.42578125" style="1"/>
  </cols>
  <sheetData>
    <row r="1" spans="1:33" ht="21" x14ac:dyDescent="0.35">
      <c r="B1" s="43"/>
      <c r="C1" s="43"/>
      <c r="D1" s="43"/>
      <c r="E1" s="389" t="s">
        <v>322</v>
      </c>
      <c r="F1" s="389"/>
      <c r="G1" s="389"/>
      <c r="H1" s="389"/>
      <c r="I1" s="389"/>
      <c r="J1" s="389"/>
      <c r="K1" s="389"/>
      <c r="L1" s="389"/>
      <c r="M1" s="389"/>
      <c r="N1" s="389"/>
      <c r="O1" s="389"/>
      <c r="P1" s="389"/>
      <c r="Q1" s="389"/>
      <c r="R1" s="389"/>
      <c r="S1" s="389"/>
      <c r="T1" s="389"/>
      <c r="U1" s="389"/>
      <c r="V1" s="389"/>
      <c r="W1" s="389"/>
      <c r="X1" s="389"/>
    </row>
    <row r="2" spans="1:33" ht="21" x14ac:dyDescent="0.35">
      <c r="B2" s="43"/>
      <c r="C2" s="43"/>
      <c r="D2" s="43"/>
      <c r="E2" s="389" t="s">
        <v>323</v>
      </c>
      <c r="F2" s="389"/>
      <c r="G2" s="389"/>
      <c r="H2" s="389"/>
      <c r="I2" s="389"/>
      <c r="J2" s="389"/>
      <c r="K2" s="389"/>
      <c r="L2" s="389"/>
      <c r="M2" s="389"/>
      <c r="N2" s="389"/>
      <c r="O2" s="389"/>
      <c r="P2" s="389"/>
      <c r="Q2" s="389"/>
      <c r="R2" s="389"/>
      <c r="S2" s="389"/>
      <c r="T2" s="389"/>
      <c r="U2" s="389"/>
      <c r="V2" s="389"/>
      <c r="W2" s="389"/>
      <c r="X2" s="389"/>
    </row>
    <row r="3" spans="1:33" ht="73.5" customHeight="1" x14ac:dyDescent="0.35">
      <c r="B3" s="43"/>
      <c r="C3" s="43"/>
      <c r="D3" s="43"/>
      <c r="G3" s="36"/>
      <c r="H3" s="36"/>
      <c r="I3" s="36"/>
      <c r="J3" s="36"/>
      <c r="K3" s="37"/>
      <c r="L3" s="36"/>
      <c r="M3" s="36"/>
      <c r="N3" s="36"/>
      <c r="O3" s="36"/>
      <c r="P3" s="1"/>
      <c r="R3" s="3"/>
      <c r="S3" s="3"/>
      <c r="U3" s="1"/>
      <c r="V3" s="1"/>
    </row>
    <row r="4" spans="1:33" ht="21.75" thickBot="1" x14ac:dyDescent="0.4">
      <c r="B4" s="38"/>
      <c r="C4" s="38"/>
      <c r="D4" s="59"/>
      <c r="E4" s="59"/>
      <c r="F4" s="59"/>
      <c r="G4" s="59"/>
      <c r="H4" s="59"/>
      <c r="I4" s="59"/>
      <c r="J4" s="59"/>
      <c r="K4" s="59"/>
      <c r="L4" s="59"/>
      <c r="M4" s="59"/>
      <c r="N4" s="59"/>
      <c r="O4" s="59"/>
      <c r="P4" s="59"/>
      <c r="Q4" s="59"/>
      <c r="R4" s="59"/>
      <c r="S4" s="59"/>
      <c r="T4" s="59"/>
      <c r="U4" s="38"/>
      <c r="V4" s="38"/>
      <c r="W4" s="38"/>
      <c r="X4" s="38"/>
    </row>
    <row r="5" spans="1:33" s="15" customFormat="1" ht="24" customHeight="1" x14ac:dyDescent="0.25">
      <c r="A5" s="13"/>
      <c r="D5" s="288" t="s">
        <v>67</v>
      </c>
      <c r="E5" s="419" t="s">
        <v>113</v>
      </c>
      <c r="F5" s="419"/>
      <c r="G5" s="419"/>
      <c r="H5" s="419"/>
      <c r="I5" s="419"/>
      <c r="J5" s="419"/>
      <c r="K5" s="419"/>
      <c r="L5" s="419"/>
      <c r="M5" s="419"/>
      <c r="N5" s="419"/>
      <c r="O5" s="419"/>
      <c r="P5" s="419"/>
      <c r="Q5" s="420" t="s">
        <v>65</v>
      </c>
      <c r="R5" s="420"/>
      <c r="S5" s="421">
        <v>2022</v>
      </c>
      <c r="T5" s="421"/>
      <c r="U5" s="422"/>
      <c r="V5" s="35"/>
      <c r="X5" s="35"/>
    </row>
    <row r="6" spans="1:33" s="15" customFormat="1" ht="48.75" customHeight="1" thickBot="1" x14ac:dyDescent="0.3">
      <c r="A6" s="13"/>
      <c r="D6" s="289" t="s">
        <v>64</v>
      </c>
      <c r="E6" s="423" t="s">
        <v>112</v>
      </c>
      <c r="F6" s="423"/>
      <c r="G6" s="423"/>
      <c r="H6" s="423"/>
      <c r="I6" s="423"/>
      <c r="J6" s="423"/>
      <c r="K6" s="423"/>
      <c r="L6" s="423"/>
      <c r="M6" s="423"/>
      <c r="N6" s="423"/>
      <c r="O6" s="423"/>
      <c r="P6" s="423"/>
      <c r="Q6" s="423"/>
      <c r="R6" s="423"/>
      <c r="S6" s="423"/>
      <c r="T6" s="423"/>
      <c r="U6" s="424"/>
      <c r="V6" s="42"/>
      <c r="X6" s="42"/>
    </row>
    <row r="7" spans="1:33" s="15" customFormat="1" ht="15" x14ac:dyDescent="0.25">
      <c r="A7" s="13"/>
      <c r="B7" s="34"/>
      <c r="C7" s="34"/>
      <c r="H7" s="33"/>
      <c r="I7" s="25"/>
      <c r="J7" s="25"/>
      <c r="O7" s="33"/>
      <c r="P7" s="33"/>
      <c r="U7" s="33"/>
      <c r="V7" s="33"/>
      <c r="X7" s="33"/>
    </row>
    <row r="8" spans="1:33" s="25" customFormat="1" ht="39.75" customHeight="1" x14ac:dyDescent="0.25">
      <c r="A8" s="13"/>
      <c r="B8" s="363" t="s">
        <v>62</v>
      </c>
      <c r="C8" s="363" t="s">
        <v>61</v>
      </c>
      <c r="D8" s="363" t="s">
        <v>59</v>
      </c>
      <c r="E8" s="390" t="s">
        <v>58</v>
      </c>
      <c r="F8" s="363" t="s">
        <v>57</v>
      </c>
      <c r="G8" s="363"/>
      <c r="H8" s="370" t="s">
        <v>52</v>
      </c>
      <c r="I8" s="365" t="s">
        <v>56</v>
      </c>
      <c r="J8" s="367" t="s">
        <v>55</v>
      </c>
      <c r="K8" s="368"/>
      <c r="L8" s="391" t="s">
        <v>54</v>
      </c>
      <c r="M8" s="363" t="s">
        <v>53</v>
      </c>
      <c r="N8" s="363"/>
      <c r="O8" s="370" t="s">
        <v>52</v>
      </c>
      <c r="P8" s="390" t="s">
        <v>51</v>
      </c>
      <c r="Q8" s="363" t="s">
        <v>50</v>
      </c>
      <c r="R8" s="364" t="s">
        <v>49</v>
      </c>
      <c r="S8" s="363" t="s">
        <v>48</v>
      </c>
      <c r="T8" s="365" t="s">
        <v>47</v>
      </c>
      <c r="U8" s="363" t="s">
        <v>46</v>
      </c>
      <c r="V8" s="434" t="s">
        <v>45</v>
      </c>
      <c r="W8" s="435"/>
      <c r="X8" s="434" t="s">
        <v>272</v>
      </c>
      <c r="Y8" s="436"/>
      <c r="Z8" s="369" t="s">
        <v>626</v>
      </c>
      <c r="AA8" s="369"/>
      <c r="AB8" s="369" t="s">
        <v>627</v>
      </c>
      <c r="AC8" s="369"/>
      <c r="AD8" s="369" t="s">
        <v>628</v>
      </c>
      <c r="AE8" s="369"/>
      <c r="AF8" s="369" t="s">
        <v>629</v>
      </c>
      <c r="AG8" s="369"/>
    </row>
    <row r="9" spans="1:33" s="25" customFormat="1" ht="90" customHeight="1" x14ac:dyDescent="0.25">
      <c r="A9" s="13"/>
      <c r="B9" s="363"/>
      <c r="C9" s="363"/>
      <c r="D9" s="363"/>
      <c r="E9" s="390"/>
      <c r="F9" s="31" t="s">
        <v>42</v>
      </c>
      <c r="G9" s="31" t="s">
        <v>41</v>
      </c>
      <c r="H9" s="371"/>
      <c r="I9" s="366"/>
      <c r="J9" s="30" t="s">
        <v>44</v>
      </c>
      <c r="K9" s="29" t="s">
        <v>43</v>
      </c>
      <c r="L9" s="392"/>
      <c r="M9" s="28" t="s">
        <v>42</v>
      </c>
      <c r="N9" s="27" t="s">
        <v>41</v>
      </c>
      <c r="O9" s="371"/>
      <c r="P9" s="390"/>
      <c r="Q9" s="363"/>
      <c r="R9" s="364"/>
      <c r="S9" s="363"/>
      <c r="T9" s="366"/>
      <c r="U9" s="363"/>
      <c r="V9" s="41" t="s">
        <v>111</v>
      </c>
      <c r="W9" s="41" t="s">
        <v>40</v>
      </c>
      <c r="X9" s="41" t="s">
        <v>111</v>
      </c>
      <c r="Y9" s="41" t="s">
        <v>40</v>
      </c>
      <c r="Z9" s="26" t="s">
        <v>630</v>
      </c>
      <c r="AA9" s="26" t="s">
        <v>40</v>
      </c>
      <c r="AB9" s="26" t="s">
        <v>630</v>
      </c>
      <c r="AC9" s="26" t="s">
        <v>40</v>
      </c>
      <c r="AD9" s="26" t="s">
        <v>630</v>
      </c>
      <c r="AE9" s="26" t="s">
        <v>40</v>
      </c>
      <c r="AF9" s="26" t="s">
        <v>630</v>
      </c>
      <c r="AG9" s="26" t="s">
        <v>40</v>
      </c>
    </row>
    <row r="10" spans="1:33" s="15" customFormat="1" ht="129" customHeight="1" x14ac:dyDescent="0.25">
      <c r="A10" s="23"/>
      <c r="B10" s="17" t="s">
        <v>110</v>
      </c>
      <c r="C10" s="22" t="s">
        <v>109</v>
      </c>
      <c r="D10" s="17" t="s">
        <v>108</v>
      </c>
      <c r="E10" s="18" t="s">
        <v>14</v>
      </c>
      <c r="F10" s="17">
        <v>3</v>
      </c>
      <c r="G10" s="17">
        <v>2</v>
      </c>
      <c r="H10" s="20" t="str">
        <f>INDEX([8]Listas!$L$4:$P$8,F10,G10)</f>
        <v>MODERADA</v>
      </c>
      <c r="I10" s="21" t="s">
        <v>107</v>
      </c>
      <c r="J10" s="19" t="s">
        <v>12</v>
      </c>
      <c r="K10" s="19" t="str">
        <f>IF('[8]Evaluación de Controles'!F43="X","Probabilidad",IF('[8]Evaluación de Controles'!H43="X","Impacto",))</f>
        <v>Probabilidad</v>
      </c>
      <c r="L10" s="17">
        <f>'[8]Evaluación de Controles'!X43</f>
        <v>60</v>
      </c>
      <c r="M10" s="17">
        <f>IF('[8]Evaluación de Controles'!F43="X",IF(L10&gt;75,IF(F10&gt;2,F10-2,IF(F10&gt;1,F10-1,F10)),IF(L10&gt;50,IF(F10&gt;1,F10-1,F10),F10)),F10)</f>
        <v>2</v>
      </c>
      <c r="N10" s="17" t="e">
        <f>IF('[8]Evaluación de Controles'!H43="X",IF(L10&gt;75,IF(G10&gt;2,G10-2,IF(G10&gt;1,G10-1,G10)),IF(L10&gt;50,IF(G10&gt;1,G10-1,G10),G10)),G10)</f>
        <v>#REF!</v>
      </c>
      <c r="O10" s="20" t="e">
        <f>INDEX([8]Listas!$L$4:$P$8,M10,N10)</f>
        <v>#REF!</v>
      </c>
      <c r="P10" s="19" t="s">
        <v>11</v>
      </c>
      <c r="Q10" s="17" t="s">
        <v>106</v>
      </c>
      <c r="R10" s="18" t="s">
        <v>95</v>
      </c>
      <c r="S10" s="17" t="s">
        <v>71</v>
      </c>
      <c r="T10" s="17" t="s">
        <v>82</v>
      </c>
      <c r="U10" s="17" t="s">
        <v>105</v>
      </c>
      <c r="V10" s="40">
        <v>0.9</v>
      </c>
      <c r="W10" s="24" t="s">
        <v>104</v>
      </c>
      <c r="X10" s="40">
        <v>0.3</v>
      </c>
      <c r="Y10" s="279" t="s">
        <v>103</v>
      </c>
      <c r="Z10" s="275">
        <v>1</v>
      </c>
      <c r="AA10" s="281" t="s">
        <v>632</v>
      </c>
      <c r="AB10" s="275">
        <v>1</v>
      </c>
      <c r="AC10" s="281" t="s">
        <v>632</v>
      </c>
      <c r="AD10" s="275">
        <v>1</v>
      </c>
      <c r="AE10" s="333" t="s">
        <v>640</v>
      </c>
      <c r="AF10" s="86"/>
      <c r="AG10" s="86"/>
    </row>
    <row r="11" spans="1:33" s="15" customFormat="1" ht="111.75" customHeight="1" x14ac:dyDescent="0.25">
      <c r="A11" s="23"/>
      <c r="B11" s="17" t="s">
        <v>102</v>
      </c>
      <c r="C11" s="22" t="s">
        <v>101</v>
      </c>
      <c r="D11" s="17" t="s">
        <v>100</v>
      </c>
      <c r="E11" s="18" t="s">
        <v>99</v>
      </c>
      <c r="F11" s="17">
        <v>2</v>
      </c>
      <c r="G11" s="17">
        <v>3</v>
      </c>
      <c r="H11" s="20" t="str">
        <f>INDEX([8]Listas!$L$4:$P$8,F11,G11)</f>
        <v>MODERADA</v>
      </c>
      <c r="I11" s="21" t="s">
        <v>98</v>
      </c>
      <c r="J11" s="19" t="s">
        <v>12</v>
      </c>
      <c r="K11" s="19" t="str">
        <f>IF('[8]Evaluación de Controles'!F44="X","Probabilidad",IF('[8]Evaluación de Controles'!H44="X","Impacto",))</f>
        <v>Probabilidad</v>
      </c>
      <c r="L11" s="17">
        <f>'[8]Evaluación de Controles'!X44</f>
        <v>70</v>
      </c>
      <c r="M11" s="17">
        <f>IF('[8]Evaluación de Controles'!F44="X",IF(L11&gt;75,IF(F11&gt;2,F11-2,IF(F11&gt;1,F11-1,F11)),IF(L11&gt;50,IF(F11&gt;1,F11-1,F11),F11)),F11)</f>
        <v>1</v>
      </c>
      <c r="N11" s="17" t="e">
        <f>IF('[8]Evaluación de Controles'!H44="X",IF(L11&gt;75,IF(G11&gt;2,G11-2,IF(G11&gt;1,G11-1,G11)),IF(L11&gt;50,IF(G11&gt;1,G11-1,G11),G11)),G11)</f>
        <v>#REF!</v>
      </c>
      <c r="O11" s="20" t="e">
        <f>INDEX([8]Listas!$L$4:$P$8,M11,N11)</f>
        <v>#REF!</v>
      </c>
      <c r="P11" s="19" t="s">
        <v>97</v>
      </c>
      <c r="Q11" s="17" t="s">
        <v>96</v>
      </c>
      <c r="R11" s="18" t="s">
        <v>95</v>
      </c>
      <c r="S11" s="17" t="s">
        <v>94</v>
      </c>
      <c r="T11" s="17" t="s">
        <v>93</v>
      </c>
      <c r="U11" s="17" t="s">
        <v>92</v>
      </c>
      <c r="V11" s="40">
        <v>0.9</v>
      </c>
      <c r="W11" s="24" t="s">
        <v>91</v>
      </c>
      <c r="X11" s="40">
        <v>0.3</v>
      </c>
      <c r="Y11" s="280" t="s">
        <v>90</v>
      </c>
      <c r="Z11" s="275">
        <v>1</v>
      </c>
      <c r="AA11" s="282" t="s">
        <v>633</v>
      </c>
      <c r="AB11" s="275">
        <v>1</v>
      </c>
      <c r="AC11" s="282" t="s">
        <v>636</v>
      </c>
      <c r="AD11" s="275">
        <v>1</v>
      </c>
      <c r="AE11" s="334" t="s">
        <v>642</v>
      </c>
      <c r="AF11" s="86"/>
      <c r="AG11" s="86"/>
    </row>
    <row r="12" spans="1:33" s="15" customFormat="1" ht="154.5" customHeight="1" x14ac:dyDescent="0.25">
      <c r="A12" s="23"/>
      <c r="B12" s="17" t="s">
        <v>89</v>
      </c>
      <c r="C12" s="22" t="s">
        <v>88</v>
      </c>
      <c r="D12" s="17" t="s">
        <v>87</v>
      </c>
      <c r="E12" s="18" t="s">
        <v>86</v>
      </c>
      <c r="F12" s="17">
        <v>3</v>
      </c>
      <c r="G12" s="17">
        <v>2</v>
      </c>
      <c r="H12" s="20" t="str">
        <f>INDEX([8]Listas!$L$4:$P$8,F12,G12)</f>
        <v>MODERADA</v>
      </c>
      <c r="I12" s="21" t="s">
        <v>85</v>
      </c>
      <c r="J12" s="19" t="s">
        <v>12</v>
      </c>
      <c r="K12" s="19" t="str">
        <f>IF('[8]Evaluación de Controles'!F45="X","Probabilidad",IF('[8]Evaluación de Controles'!H45="X","Impacto",))</f>
        <v>Probabilidad</v>
      </c>
      <c r="L12" s="17">
        <f>'[8]Evaluación de Controles'!X45</f>
        <v>70</v>
      </c>
      <c r="M12" s="17">
        <f>IF('[8]Evaluación de Controles'!F45="X",IF(L12&gt;75,IF(F12&gt;2,F12-2,IF(F12&gt;1,F12-1,F12)),IF(L12&gt;50,IF(F12&gt;1,F12-1,F12),F12)),F12)</f>
        <v>2</v>
      </c>
      <c r="N12" s="17" t="e">
        <f>IF('[8]Evaluación de Controles'!H45="X",IF(L12&gt;75,IF(G12&gt;2,G12-2,IF(G12&gt;1,G12-1,G12)),IF(L12&gt;50,IF(G12&gt;1,G12-1,G12),G12)),G12)</f>
        <v>#REF!</v>
      </c>
      <c r="O12" s="20" t="e">
        <f>INDEX([8]Listas!$L$4:$P$8,M12,N12)</f>
        <v>#REF!</v>
      </c>
      <c r="P12" s="19" t="s">
        <v>11</v>
      </c>
      <c r="Q12" s="17" t="s">
        <v>84</v>
      </c>
      <c r="R12" s="18" t="s">
        <v>83</v>
      </c>
      <c r="S12" s="17" t="s">
        <v>71</v>
      </c>
      <c r="T12" s="17" t="s">
        <v>82</v>
      </c>
      <c r="U12" s="17" t="s">
        <v>81</v>
      </c>
      <c r="V12" s="40">
        <v>0.9</v>
      </c>
      <c r="W12" s="24" t="s">
        <v>80</v>
      </c>
      <c r="X12" s="40">
        <v>0.3</v>
      </c>
      <c r="Y12" s="279" t="s">
        <v>79</v>
      </c>
      <c r="Z12" s="275">
        <v>0.8</v>
      </c>
      <c r="AA12" s="281" t="s">
        <v>634</v>
      </c>
      <c r="AB12" s="275">
        <v>0.5</v>
      </c>
      <c r="AC12" s="281" t="s">
        <v>637</v>
      </c>
      <c r="AD12" s="275">
        <v>0.5</v>
      </c>
      <c r="AE12" s="333" t="s">
        <v>639</v>
      </c>
      <c r="AF12" s="86"/>
      <c r="AG12" s="86"/>
    </row>
    <row r="13" spans="1:33" s="15" customFormat="1" ht="154.5" customHeight="1" x14ac:dyDescent="0.25">
      <c r="A13" s="23"/>
      <c r="B13" s="17" t="s">
        <v>78</v>
      </c>
      <c r="C13" s="22" t="s">
        <v>77</v>
      </c>
      <c r="D13" s="17" t="s">
        <v>76</v>
      </c>
      <c r="E13" s="18" t="s">
        <v>75</v>
      </c>
      <c r="F13" s="17">
        <v>1</v>
      </c>
      <c r="G13" s="17">
        <v>2</v>
      </c>
      <c r="H13" s="20" t="str">
        <f>INDEX([8]Listas!$L$4:$P$8,F13,G13)</f>
        <v>BAJA</v>
      </c>
      <c r="I13" s="21" t="s">
        <v>74</v>
      </c>
      <c r="J13" s="19" t="s">
        <v>12</v>
      </c>
      <c r="K13" s="19" t="str">
        <f>IF('[8]Evaluación de Controles'!F46="X","Probabilidad",IF('[8]Evaluación de Controles'!H46="X","Impacto",))</f>
        <v>Probabilidad</v>
      </c>
      <c r="L13" s="17">
        <f>'[8]Evaluación de Controles'!X46</f>
        <v>70</v>
      </c>
      <c r="M13" s="17">
        <f>IF('[8]Evaluación de Controles'!F46="X",IF(L13&gt;75,IF(F13&gt;2,F13-2,IF(F13&gt;1,F13-1,F13)),IF(L13&gt;50,IF(F13&gt;1,F13-1,F13),F13)),F13)</f>
        <v>1</v>
      </c>
      <c r="N13" s="17" t="e">
        <f>IF('[8]Evaluación de Controles'!H46="X",IF(L13&gt;75,IF(G13&gt;2,G13-2,IF(G13&gt;1,G13-1,G13)),IF(L13&gt;50,IF(G13&gt;1,G13-1,G13),G13)),G13)</f>
        <v>#REF!</v>
      </c>
      <c r="O13" s="20" t="e">
        <f>INDEX([8]Listas!$L$4:$P$8,M13,N13)</f>
        <v>#REF!</v>
      </c>
      <c r="P13" s="19" t="s">
        <v>11</v>
      </c>
      <c r="Q13" s="17" t="s">
        <v>73</v>
      </c>
      <c r="R13" s="18" t="s">
        <v>72</v>
      </c>
      <c r="S13" s="17" t="s">
        <v>71</v>
      </c>
      <c r="T13" s="17" t="s">
        <v>70</v>
      </c>
      <c r="U13" s="17" t="s">
        <v>69</v>
      </c>
      <c r="V13" s="40">
        <v>0.9</v>
      </c>
      <c r="W13" s="24" t="s">
        <v>68</v>
      </c>
      <c r="X13" s="40">
        <v>0.3</v>
      </c>
      <c r="Y13" s="279" t="s">
        <v>273</v>
      </c>
      <c r="Z13" s="275">
        <v>1</v>
      </c>
      <c r="AA13" s="281" t="s">
        <v>635</v>
      </c>
      <c r="AB13" s="275">
        <v>1</v>
      </c>
      <c r="AC13" s="281" t="s">
        <v>638</v>
      </c>
      <c r="AD13" s="275">
        <v>1</v>
      </c>
      <c r="AE13" s="333" t="s">
        <v>641</v>
      </c>
      <c r="AF13" s="86"/>
      <c r="AG13" s="86"/>
    </row>
    <row r="14" spans="1:33" s="15" customFormat="1" ht="99" hidden="1" customHeight="1" x14ac:dyDescent="0.25">
      <c r="A14" s="23"/>
      <c r="B14" s="17"/>
      <c r="C14" s="22"/>
      <c r="D14" s="17"/>
      <c r="E14" s="18"/>
      <c r="F14" s="17"/>
      <c r="G14" s="17"/>
      <c r="H14" s="20"/>
      <c r="I14" s="21"/>
      <c r="J14" s="19"/>
      <c r="K14" s="19"/>
      <c r="L14" s="17"/>
      <c r="M14" s="17"/>
      <c r="N14" s="17"/>
      <c r="O14" s="20"/>
      <c r="P14" s="19"/>
      <c r="Q14" s="17"/>
      <c r="R14" s="18"/>
      <c r="S14" s="17"/>
      <c r="T14" s="17"/>
      <c r="U14" s="17"/>
      <c r="V14" s="39"/>
      <c r="W14" s="16"/>
      <c r="X14" s="39"/>
      <c r="Y14" s="16"/>
    </row>
    <row r="15" spans="1:33" s="15" customFormat="1" ht="109.5" hidden="1" customHeight="1" x14ac:dyDescent="0.25">
      <c r="A15" s="23"/>
      <c r="B15" s="17"/>
      <c r="C15" s="22"/>
      <c r="D15" s="17"/>
      <c r="E15" s="18"/>
      <c r="F15" s="17"/>
      <c r="G15" s="17"/>
      <c r="H15" s="20"/>
      <c r="I15" s="21"/>
      <c r="J15" s="19"/>
      <c r="K15" s="19"/>
      <c r="L15" s="17"/>
      <c r="M15" s="17"/>
      <c r="N15" s="17"/>
      <c r="O15" s="20"/>
      <c r="P15" s="19"/>
      <c r="Q15" s="17"/>
      <c r="R15" s="18"/>
      <c r="S15" s="17"/>
      <c r="T15" s="17"/>
      <c r="U15" s="17"/>
      <c r="V15" s="39"/>
      <c r="W15" s="16"/>
      <c r="X15" s="39"/>
      <c r="Y15" s="16"/>
    </row>
    <row r="16" spans="1:33" x14ac:dyDescent="0.2">
      <c r="C16" s="14"/>
      <c r="L16" s="8"/>
    </row>
    <row r="17" spans="2:24" x14ac:dyDescent="0.2">
      <c r="B17" s="9"/>
      <c r="C17" s="9"/>
      <c r="D17" s="9"/>
      <c r="E17" s="9"/>
      <c r="F17" s="372" t="s">
        <v>6</v>
      </c>
      <c r="G17" s="372"/>
      <c r="H17" s="7">
        <f>COUNTIF(H10:H13,"BAJA")</f>
        <v>1</v>
      </c>
      <c r="L17" s="8"/>
      <c r="M17" s="372" t="s">
        <v>6</v>
      </c>
      <c r="N17" s="372"/>
      <c r="O17" s="7">
        <f>COUNTIF(O10:O13,"BAJA")</f>
        <v>0</v>
      </c>
      <c r="V17" s="1"/>
      <c r="X17" s="1"/>
    </row>
    <row r="18" spans="2:24" x14ac:dyDescent="0.2">
      <c r="B18" s="409"/>
      <c r="C18" s="409"/>
      <c r="D18" s="409"/>
      <c r="E18" s="409"/>
      <c r="F18" s="372" t="s">
        <v>5</v>
      </c>
      <c r="G18" s="372"/>
      <c r="H18" s="7">
        <f>COUNTIF(H10:H13,"MODERADA")</f>
        <v>3</v>
      </c>
      <c r="L18" s="9"/>
      <c r="M18" s="372" t="s">
        <v>5</v>
      </c>
      <c r="N18" s="372"/>
      <c r="O18" s="7">
        <f>COUNTIF(O10:O13,"MODERADA")</f>
        <v>0</v>
      </c>
      <c r="V18" s="1"/>
      <c r="X18" s="1"/>
    </row>
    <row r="19" spans="2:24" x14ac:dyDescent="0.2">
      <c r="B19" s="12"/>
      <c r="D19" s="12"/>
      <c r="F19" s="372" t="s">
        <v>4</v>
      </c>
      <c r="G19" s="372"/>
      <c r="H19" s="7">
        <f>COUNTIF(H10:H13,"ALTA")</f>
        <v>0</v>
      </c>
      <c r="M19" s="372" t="s">
        <v>4</v>
      </c>
      <c r="N19" s="372"/>
      <c r="O19" s="7">
        <f>COUNTIF(O10:O13,"ALTA")</f>
        <v>0</v>
      </c>
      <c r="P19" s="1"/>
      <c r="U19" s="1"/>
      <c r="V19" s="1"/>
      <c r="X19" s="1"/>
    </row>
    <row r="20" spans="2:24" ht="15.75" x14ac:dyDescent="0.2">
      <c r="B20" s="11" t="s">
        <v>3</v>
      </c>
      <c r="D20" s="10" t="s">
        <v>2</v>
      </c>
      <c r="F20" s="372" t="s">
        <v>1</v>
      </c>
      <c r="G20" s="372"/>
      <c r="H20" s="7">
        <f>COUNTIF(H10:H13,"EXTREMA")</f>
        <v>0</v>
      </c>
      <c r="M20" s="372" t="s">
        <v>1</v>
      </c>
      <c r="N20" s="372"/>
      <c r="O20" s="7">
        <f>COUNTIF(O10:O13,"EXTREMA")</f>
        <v>0</v>
      </c>
      <c r="P20" s="1"/>
      <c r="U20" s="1"/>
      <c r="V20" s="1"/>
      <c r="X20" s="1"/>
    </row>
    <row r="21" spans="2:24" x14ac:dyDescent="0.2">
      <c r="L21" s="1" t="s">
        <v>0</v>
      </c>
      <c r="O21" s="1"/>
      <c r="P21" s="1"/>
      <c r="U21" s="1"/>
      <c r="V21" s="1"/>
      <c r="X21" s="1"/>
    </row>
    <row r="22" spans="2:24" ht="15.75" x14ac:dyDescent="0.2">
      <c r="B22" s="6"/>
      <c r="C22" s="5"/>
      <c r="O22" s="1"/>
      <c r="P22" s="1"/>
      <c r="U22" s="1"/>
      <c r="V22" s="1"/>
      <c r="X22" s="1"/>
    </row>
    <row r="23" spans="2:24" x14ac:dyDescent="0.2">
      <c r="O23" s="1"/>
      <c r="P23" s="1"/>
      <c r="U23" s="1"/>
      <c r="V23" s="1"/>
      <c r="X23" s="1"/>
    </row>
    <row r="24" spans="2:24" x14ac:dyDescent="0.2">
      <c r="O24" s="1"/>
      <c r="P24" s="1"/>
      <c r="U24" s="1"/>
      <c r="V24" s="1"/>
      <c r="X24" s="1"/>
    </row>
    <row r="25" spans="2:24" x14ac:dyDescent="0.2">
      <c r="O25" s="1"/>
      <c r="P25" s="1"/>
      <c r="U25" s="1"/>
      <c r="V25" s="1"/>
      <c r="X25" s="1"/>
    </row>
    <row r="26" spans="2:24" x14ac:dyDescent="0.2">
      <c r="O26" s="1"/>
      <c r="P26" s="1"/>
      <c r="U26" s="1"/>
      <c r="V26" s="1"/>
      <c r="X26" s="1"/>
    </row>
    <row r="27" spans="2:24" x14ac:dyDescent="0.2">
      <c r="O27" s="1"/>
      <c r="P27" s="1"/>
      <c r="U27" s="1"/>
      <c r="V27" s="1"/>
      <c r="X27" s="1"/>
    </row>
    <row r="28" spans="2:24" x14ac:dyDescent="0.2">
      <c r="O28" s="1"/>
      <c r="P28" s="1"/>
      <c r="U28" s="1"/>
      <c r="V28" s="1"/>
      <c r="X28" s="1"/>
    </row>
    <row r="29" spans="2:24" x14ac:dyDescent="0.2">
      <c r="O29" s="1"/>
      <c r="P29" s="1"/>
      <c r="U29" s="1"/>
      <c r="V29" s="1"/>
      <c r="X29" s="1"/>
    </row>
    <row r="30" spans="2:24" x14ac:dyDescent="0.2">
      <c r="O30" s="1"/>
      <c r="P30" s="1"/>
      <c r="U30" s="1"/>
      <c r="V30" s="1"/>
      <c r="X30" s="1"/>
    </row>
    <row r="31" spans="2:24" x14ac:dyDescent="0.2">
      <c r="O31" s="1"/>
      <c r="P31" s="1"/>
      <c r="U31" s="1"/>
      <c r="V31" s="1"/>
      <c r="X31" s="1"/>
    </row>
    <row r="32" spans="2:24" x14ac:dyDescent="0.2">
      <c r="O32" s="1"/>
      <c r="P32" s="1"/>
      <c r="U32" s="1"/>
      <c r="V32" s="1"/>
      <c r="X32" s="1"/>
    </row>
    <row r="33" spans="8:24" x14ac:dyDescent="0.2">
      <c r="O33" s="1"/>
      <c r="P33" s="1"/>
      <c r="U33" s="1"/>
      <c r="V33" s="1"/>
      <c r="X33" s="1"/>
    </row>
    <row r="34" spans="8:24" x14ac:dyDescent="0.2">
      <c r="O34" s="1"/>
      <c r="P34" s="1"/>
      <c r="U34" s="1"/>
      <c r="V34" s="1"/>
      <c r="X34" s="1"/>
    </row>
    <row r="35" spans="8:24" x14ac:dyDescent="0.2">
      <c r="H35" s="1"/>
      <c r="I35" s="1"/>
      <c r="J35" s="1"/>
      <c r="O35" s="1"/>
      <c r="P35" s="1"/>
      <c r="U35" s="1"/>
      <c r="V35" s="1"/>
      <c r="X35" s="1"/>
    </row>
    <row r="36" spans="8:24" x14ac:dyDescent="0.2">
      <c r="H36" s="1"/>
      <c r="I36" s="1"/>
      <c r="J36" s="1"/>
      <c r="O36" s="1"/>
      <c r="P36" s="1"/>
      <c r="U36" s="1"/>
      <c r="V36" s="1"/>
      <c r="X36" s="1"/>
    </row>
    <row r="37" spans="8:24" x14ac:dyDescent="0.2">
      <c r="H37" s="1"/>
      <c r="I37" s="1"/>
      <c r="J37" s="1"/>
      <c r="O37" s="1"/>
      <c r="P37" s="1"/>
      <c r="U37" s="1"/>
      <c r="V37" s="1"/>
      <c r="X37" s="1"/>
    </row>
    <row r="38" spans="8:24" x14ac:dyDescent="0.2">
      <c r="H38" s="1"/>
      <c r="I38" s="1"/>
      <c r="J38" s="1"/>
      <c r="O38" s="1"/>
      <c r="P38" s="1"/>
      <c r="U38" s="1"/>
      <c r="V38" s="1"/>
      <c r="X38" s="1"/>
    </row>
    <row r="39" spans="8:24" x14ac:dyDescent="0.2">
      <c r="H39" s="1"/>
      <c r="I39" s="1"/>
      <c r="J39" s="1"/>
      <c r="O39" s="1"/>
      <c r="P39" s="1"/>
      <c r="U39" s="1"/>
      <c r="V39" s="1"/>
      <c r="X39" s="1"/>
    </row>
    <row r="40" spans="8:24" x14ac:dyDescent="0.2">
      <c r="H40" s="1"/>
      <c r="I40" s="1"/>
      <c r="J40" s="1"/>
      <c r="O40" s="1"/>
      <c r="P40" s="1"/>
      <c r="U40" s="1"/>
      <c r="V40" s="1"/>
      <c r="X40" s="1"/>
    </row>
    <row r="41" spans="8:24" x14ac:dyDescent="0.2">
      <c r="H41" s="1"/>
      <c r="I41" s="1"/>
      <c r="J41" s="1"/>
      <c r="O41" s="1"/>
      <c r="P41" s="1"/>
      <c r="U41" s="1"/>
      <c r="V41" s="1"/>
      <c r="X41" s="1"/>
    </row>
    <row r="42" spans="8:24" x14ac:dyDescent="0.2">
      <c r="H42" s="1"/>
      <c r="I42" s="1"/>
      <c r="J42" s="1"/>
      <c r="O42" s="1"/>
      <c r="P42" s="1"/>
      <c r="U42" s="1"/>
      <c r="V42" s="1"/>
      <c r="X42" s="1"/>
    </row>
    <row r="43" spans="8:24" x14ac:dyDescent="0.2">
      <c r="H43" s="1"/>
      <c r="I43" s="1"/>
      <c r="J43" s="1"/>
      <c r="O43" s="1"/>
      <c r="P43" s="1"/>
      <c r="U43" s="1"/>
      <c r="V43" s="1"/>
      <c r="X43" s="1"/>
    </row>
    <row r="44" spans="8:24" x14ac:dyDescent="0.2">
      <c r="H44" s="1"/>
      <c r="I44" s="1"/>
      <c r="J44" s="1"/>
      <c r="O44" s="1"/>
      <c r="P44" s="1"/>
      <c r="U44" s="1"/>
      <c r="V44" s="1"/>
      <c r="X44" s="1"/>
    </row>
    <row r="45" spans="8:24" x14ac:dyDescent="0.2">
      <c r="H45" s="1"/>
      <c r="I45" s="1"/>
      <c r="J45" s="1"/>
      <c r="O45" s="1"/>
      <c r="P45" s="1"/>
      <c r="U45" s="1"/>
      <c r="V45" s="1"/>
      <c r="X45" s="1"/>
    </row>
    <row r="46" spans="8:24" x14ac:dyDescent="0.2">
      <c r="H46" s="1"/>
      <c r="I46" s="1"/>
      <c r="J46" s="1"/>
      <c r="O46" s="1"/>
      <c r="P46" s="1"/>
      <c r="U46" s="1"/>
      <c r="V46" s="1"/>
      <c r="X46" s="1"/>
    </row>
    <row r="47" spans="8:24" x14ac:dyDescent="0.2">
      <c r="H47" s="1"/>
      <c r="I47" s="1"/>
      <c r="J47" s="1"/>
      <c r="O47" s="1"/>
      <c r="P47" s="1"/>
      <c r="U47" s="1"/>
      <c r="V47" s="1"/>
      <c r="X47" s="1"/>
    </row>
    <row r="48" spans="8:24" x14ac:dyDescent="0.2">
      <c r="H48" s="1"/>
      <c r="I48" s="1"/>
      <c r="J48" s="1"/>
      <c r="O48" s="1"/>
      <c r="P48" s="1"/>
      <c r="U48" s="1"/>
      <c r="V48" s="1"/>
      <c r="X48" s="1"/>
    </row>
    <row r="49" spans="8:24" x14ac:dyDescent="0.2">
      <c r="H49" s="1"/>
      <c r="I49" s="1"/>
      <c r="J49" s="1"/>
      <c r="O49" s="1"/>
      <c r="P49" s="1"/>
      <c r="U49" s="1"/>
      <c r="V49" s="1"/>
      <c r="X49" s="1"/>
    </row>
    <row r="50" spans="8:24" x14ac:dyDescent="0.2">
      <c r="H50" s="1"/>
      <c r="I50" s="1"/>
      <c r="J50" s="1"/>
      <c r="O50" s="1"/>
      <c r="P50" s="1"/>
      <c r="U50" s="1"/>
      <c r="V50" s="1"/>
      <c r="X50" s="1"/>
    </row>
    <row r="51" spans="8:24" x14ac:dyDescent="0.2">
      <c r="H51" s="1"/>
      <c r="I51" s="1"/>
      <c r="J51" s="1"/>
      <c r="O51" s="1"/>
      <c r="P51" s="1"/>
      <c r="U51" s="1"/>
      <c r="V51" s="1"/>
      <c r="X51" s="1"/>
    </row>
    <row r="52" spans="8:24" x14ac:dyDescent="0.2">
      <c r="H52" s="1"/>
      <c r="I52" s="1"/>
      <c r="J52" s="1"/>
      <c r="O52" s="1"/>
      <c r="P52" s="1"/>
      <c r="U52" s="1"/>
      <c r="V52" s="1"/>
      <c r="X52" s="1"/>
    </row>
    <row r="53" spans="8:24" x14ac:dyDescent="0.2">
      <c r="H53" s="1"/>
      <c r="I53" s="1"/>
      <c r="J53" s="1"/>
      <c r="O53" s="1"/>
      <c r="P53" s="1"/>
      <c r="U53" s="1"/>
      <c r="V53" s="1"/>
      <c r="X53" s="1"/>
    </row>
    <row r="54" spans="8:24" x14ac:dyDescent="0.2">
      <c r="H54" s="1"/>
      <c r="I54" s="1"/>
      <c r="J54" s="1"/>
      <c r="O54" s="1"/>
      <c r="P54" s="1"/>
      <c r="U54" s="1"/>
      <c r="V54" s="1"/>
      <c r="X54" s="1"/>
    </row>
    <row r="55" spans="8:24" x14ac:dyDescent="0.2">
      <c r="H55" s="1"/>
      <c r="I55" s="1"/>
      <c r="J55" s="1"/>
      <c r="O55" s="1"/>
      <c r="P55" s="1"/>
      <c r="U55" s="1"/>
      <c r="V55" s="1"/>
      <c r="X55" s="1"/>
    </row>
    <row r="56" spans="8:24" x14ac:dyDescent="0.2">
      <c r="H56" s="1"/>
      <c r="I56" s="1"/>
      <c r="J56" s="1"/>
      <c r="O56" s="1"/>
      <c r="P56" s="1"/>
      <c r="U56" s="1"/>
      <c r="V56" s="1"/>
      <c r="X56" s="1"/>
    </row>
    <row r="57" spans="8:24" x14ac:dyDescent="0.2">
      <c r="H57" s="1"/>
      <c r="I57" s="1"/>
      <c r="J57" s="1"/>
      <c r="O57" s="1"/>
      <c r="P57" s="1"/>
      <c r="U57" s="1"/>
    </row>
    <row r="58" spans="8:24" x14ac:dyDescent="0.2">
      <c r="H58" s="1"/>
      <c r="I58" s="1"/>
      <c r="J58" s="1"/>
      <c r="O58" s="1"/>
      <c r="P58" s="1"/>
      <c r="U58" s="1"/>
    </row>
  </sheetData>
  <mergeCells count="38">
    <mergeCell ref="F19:G19"/>
    <mergeCell ref="F20:G20"/>
    <mergeCell ref="M17:N17"/>
    <mergeCell ref="M18:N18"/>
    <mergeCell ref="M19:N19"/>
    <mergeCell ref="M20:N20"/>
    <mergeCell ref="B18:E18"/>
    <mergeCell ref="M8:N8"/>
    <mergeCell ref="O8:O9"/>
    <mergeCell ref="F17:G17"/>
    <mergeCell ref="F18:G18"/>
    <mergeCell ref="L8:L9"/>
    <mergeCell ref="B8:B9"/>
    <mergeCell ref="C8:C9"/>
    <mergeCell ref="D8:D9"/>
    <mergeCell ref="I8:I9"/>
    <mergeCell ref="E1:X1"/>
    <mergeCell ref="E2:X2"/>
    <mergeCell ref="E6:U6"/>
    <mergeCell ref="V8:W8"/>
    <mergeCell ref="T8:T9"/>
    <mergeCell ref="P8:P9"/>
    <mergeCell ref="Q8:Q9"/>
    <mergeCell ref="F8:G8"/>
    <mergeCell ref="H8:H9"/>
    <mergeCell ref="R8:R9"/>
    <mergeCell ref="S8:S9"/>
    <mergeCell ref="U8:U9"/>
    <mergeCell ref="J8:K8"/>
    <mergeCell ref="E8:E9"/>
    <mergeCell ref="X8:Y8"/>
    <mergeCell ref="AD8:AE8"/>
    <mergeCell ref="AF8:AG8"/>
    <mergeCell ref="E5:P5"/>
    <mergeCell ref="Q5:R5"/>
    <mergeCell ref="S5:U5"/>
    <mergeCell ref="AB8:AC8"/>
    <mergeCell ref="Z8:AA8"/>
  </mergeCells>
  <conditionalFormatting sqref="H7 O7 H16:H1048576 O16:O1048576">
    <cfRule type="cellIs" dxfId="198" priority="68" operator="equal">
      <formula>"BAJA"</formula>
    </cfRule>
  </conditionalFormatting>
  <conditionalFormatting sqref="H7 O7 H16:H1048576 O16:O1048576">
    <cfRule type="cellIs" dxfId="197" priority="65" operator="equal">
      <formula>"EXTREMA"</formula>
    </cfRule>
    <cfRule type="cellIs" dxfId="196" priority="66" operator="equal">
      <formula>"ALTA"</formula>
    </cfRule>
    <cfRule type="cellIs" dxfId="195" priority="67" operator="equal">
      <formula>"MODERADA"</formula>
    </cfRule>
  </conditionalFormatting>
  <conditionalFormatting sqref="E7:F7 E16:F1048576 F10:G15 M7:N7 M10:N1048576">
    <cfRule type="colorScale" priority="64">
      <colorScale>
        <cfvo type="num" val="1"/>
        <cfvo type="num" val="3"/>
        <cfvo type="num" val="5"/>
        <color theme="6" tint="-0.499984740745262"/>
        <color rgb="FFFFFF00"/>
        <color rgb="FFC00000"/>
      </colorScale>
    </cfRule>
  </conditionalFormatting>
  <conditionalFormatting sqref="H17:H20">
    <cfRule type="cellIs" dxfId="194" priority="63" operator="equal">
      <formula>"BAJA"</formula>
    </cfRule>
  </conditionalFormatting>
  <conditionalFormatting sqref="H17:H20">
    <cfRule type="cellIs" dxfId="193" priority="60" operator="equal">
      <formula>"EXTREMA"</formula>
    </cfRule>
    <cfRule type="cellIs" dxfId="192" priority="61" operator="equal">
      <formula>"ALTA"</formula>
    </cfRule>
    <cfRule type="cellIs" dxfId="191" priority="62" operator="equal">
      <formula>"MODERADA"</formula>
    </cfRule>
  </conditionalFormatting>
  <conditionalFormatting sqref="F17:F20">
    <cfRule type="colorScale" priority="59">
      <colorScale>
        <cfvo type="num" val="1"/>
        <cfvo type="num" val="3"/>
        <cfvo type="num" val="5"/>
        <color theme="6" tint="-0.499984740745262"/>
        <color rgb="FFFFFF00"/>
        <color rgb="FFC00000"/>
      </colorScale>
    </cfRule>
  </conditionalFormatting>
  <conditionalFormatting sqref="H17:H20">
    <cfRule type="cellIs" dxfId="190" priority="58" operator="equal">
      <formula>"BAJA"</formula>
    </cfRule>
  </conditionalFormatting>
  <conditionalFormatting sqref="H17:H20">
    <cfRule type="cellIs" dxfId="189" priority="55" operator="equal">
      <formula>"EXTREMA"</formula>
    </cfRule>
    <cfRule type="cellIs" dxfId="188" priority="56" operator="equal">
      <formula>"ALTA"</formula>
    </cfRule>
    <cfRule type="cellIs" dxfId="187" priority="57" operator="equal">
      <formula>"MODERADA"</formula>
    </cfRule>
  </conditionalFormatting>
  <conditionalFormatting sqref="F17:F20">
    <cfRule type="colorScale" priority="54">
      <colorScale>
        <cfvo type="num" val="1"/>
        <cfvo type="num" val="3"/>
        <cfvo type="num" val="5"/>
        <color theme="6" tint="-0.499984740745262"/>
        <color rgb="FFFFFF00"/>
        <color rgb="FFC00000"/>
      </colorScale>
    </cfRule>
  </conditionalFormatting>
  <conditionalFormatting sqref="H17:H20">
    <cfRule type="cellIs" dxfId="186" priority="53" operator="equal">
      <formula>"BAJA"</formula>
    </cfRule>
  </conditionalFormatting>
  <conditionalFormatting sqref="H17:H20">
    <cfRule type="cellIs" dxfId="185" priority="50" operator="equal">
      <formula>"EXTREMA"</formula>
    </cfRule>
    <cfRule type="cellIs" dxfId="184" priority="51" operator="equal">
      <formula>"ALTA"</formula>
    </cfRule>
    <cfRule type="cellIs" dxfId="183" priority="52" operator="equal">
      <formula>"MODERADA"</formula>
    </cfRule>
  </conditionalFormatting>
  <conditionalFormatting sqref="F17:F20">
    <cfRule type="colorScale" priority="49">
      <colorScale>
        <cfvo type="num" val="1"/>
        <cfvo type="num" val="3"/>
        <cfvo type="num" val="5"/>
        <color theme="6" tint="-0.499984740745262"/>
        <color rgb="FFFFFF00"/>
        <color rgb="FFC00000"/>
      </colorScale>
    </cfRule>
  </conditionalFormatting>
  <conditionalFormatting sqref="H17:H20">
    <cfRule type="cellIs" dxfId="182" priority="48" operator="equal">
      <formula>"BAJA"</formula>
    </cfRule>
  </conditionalFormatting>
  <conditionalFormatting sqref="H17:H20">
    <cfRule type="cellIs" dxfId="181" priority="45" operator="equal">
      <formula>"EXTREMA"</formula>
    </cfRule>
    <cfRule type="cellIs" dxfId="180" priority="46" operator="equal">
      <formula>"ALTA"</formula>
    </cfRule>
    <cfRule type="cellIs" dxfId="179" priority="47" operator="equal">
      <formula>"MODERADA"</formula>
    </cfRule>
  </conditionalFormatting>
  <conditionalFormatting sqref="F17:F20">
    <cfRule type="colorScale" priority="44">
      <colorScale>
        <cfvo type="num" val="1"/>
        <cfvo type="num" val="3"/>
        <cfvo type="num" val="5"/>
        <color theme="6" tint="-0.499984740745262"/>
        <color rgb="FFFFFF00"/>
        <color rgb="FFC00000"/>
      </colorScale>
    </cfRule>
  </conditionalFormatting>
  <conditionalFormatting sqref="H17:H20">
    <cfRule type="cellIs" dxfId="178" priority="43" operator="equal">
      <formula>"BAJA"</formula>
    </cfRule>
  </conditionalFormatting>
  <conditionalFormatting sqref="H17:H20">
    <cfRule type="cellIs" dxfId="177" priority="40" operator="equal">
      <formula>"EXTREMA"</formula>
    </cfRule>
    <cfRule type="cellIs" dxfId="176" priority="41" operator="equal">
      <formula>"ALTA"</formula>
    </cfRule>
    <cfRule type="cellIs" dxfId="175" priority="42" operator="equal">
      <formula>"MODERADA"</formula>
    </cfRule>
  </conditionalFormatting>
  <conditionalFormatting sqref="O17:O20">
    <cfRule type="cellIs" dxfId="174" priority="39" operator="equal">
      <formula>"BAJA"</formula>
    </cfRule>
  </conditionalFormatting>
  <conditionalFormatting sqref="O17:O20">
    <cfRule type="cellIs" dxfId="173" priority="36" operator="equal">
      <formula>"EXTREMA"</formula>
    </cfRule>
    <cfRule type="cellIs" dxfId="172" priority="37" operator="equal">
      <formula>"ALTA"</formula>
    </cfRule>
    <cfRule type="cellIs" dxfId="171" priority="38" operator="equal">
      <formula>"MODERADA"</formula>
    </cfRule>
  </conditionalFormatting>
  <conditionalFormatting sqref="M17:M20">
    <cfRule type="colorScale" priority="35">
      <colorScale>
        <cfvo type="num" val="1"/>
        <cfvo type="num" val="3"/>
        <cfvo type="num" val="5"/>
        <color theme="6" tint="-0.499984740745262"/>
        <color rgb="FFFFFF00"/>
        <color rgb="FFC00000"/>
      </colorScale>
    </cfRule>
  </conditionalFormatting>
  <conditionalFormatting sqref="O17:O20">
    <cfRule type="cellIs" dxfId="170" priority="34" operator="equal">
      <formula>"BAJA"</formula>
    </cfRule>
  </conditionalFormatting>
  <conditionalFormatting sqref="O17:O20">
    <cfRule type="cellIs" dxfId="169" priority="31" operator="equal">
      <formula>"EXTREMA"</formula>
    </cfRule>
    <cfRule type="cellIs" dxfId="168" priority="32" operator="equal">
      <formula>"ALTA"</formula>
    </cfRule>
    <cfRule type="cellIs" dxfId="167" priority="33" operator="equal">
      <formula>"MODERADA"</formula>
    </cfRule>
  </conditionalFormatting>
  <conditionalFormatting sqref="M17:M20">
    <cfRule type="colorScale" priority="30">
      <colorScale>
        <cfvo type="num" val="1"/>
        <cfvo type="num" val="3"/>
        <cfvo type="num" val="5"/>
        <color theme="6" tint="-0.499984740745262"/>
        <color rgb="FFFFFF00"/>
        <color rgb="FFC00000"/>
      </colorScale>
    </cfRule>
  </conditionalFormatting>
  <conditionalFormatting sqref="O17:O20">
    <cfRule type="cellIs" dxfId="166" priority="29" operator="equal">
      <formula>"BAJA"</formula>
    </cfRule>
  </conditionalFormatting>
  <conditionalFormatting sqref="O17:O20">
    <cfRule type="cellIs" dxfId="165" priority="26" operator="equal">
      <formula>"EXTREMA"</formula>
    </cfRule>
    <cfRule type="cellIs" dxfId="164" priority="27" operator="equal">
      <formula>"ALTA"</formula>
    </cfRule>
    <cfRule type="cellIs" dxfId="163" priority="28" operator="equal">
      <formula>"MODERADA"</formula>
    </cfRule>
  </conditionalFormatting>
  <conditionalFormatting sqref="M17:M20">
    <cfRule type="colorScale" priority="25">
      <colorScale>
        <cfvo type="num" val="1"/>
        <cfvo type="num" val="3"/>
        <cfvo type="num" val="5"/>
        <color theme="6" tint="-0.499984740745262"/>
        <color rgb="FFFFFF00"/>
        <color rgb="FFC00000"/>
      </colorScale>
    </cfRule>
  </conditionalFormatting>
  <conditionalFormatting sqref="O17:O20">
    <cfRule type="cellIs" dxfId="162" priority="24" operator="equal">
      <formula>"BAJA"</formula>
    </cfRule>
  </conditionalFormatting>
  <conditionalFormatting sqref="O17:O20">
    <cfRule type="cellIs" dxfId="161" priority="21" operator="equal">
      <formula>"EXTREMA"</formula>
    </cfRule>
    <cfRule type="cellIs" dxfId="160" priority="22" operator="equal">
      <formula>"ALTA"</formula>
    </cfRule>
    <cfRule type="cellIs" dxfId="159" priority="23" operator="equal">
      <formula>"MODERADA"</formula>
    </cfRule>
  </conditionalFormatting>
  <conditionalFormatting sqref="M17:M20">
    <cfRule type="colorScale" priority="20">
      <colorScale>
        <cfvo type="num" val="1"/>
        <cfvo type="num" val="3"/>
        <cfvo type="num" val="5"/>
        <color theme="6" tint="-0.499984740745262"/>
        <color rgb="FFFFFF00"/>
        <color rgb="FFC00000"/>
      </colorScale>
    </cfRule>
  </conditionalFormatting>
  <conditionalFormatting sqref="O17:O20">
    <cfRule type="cellIs" dxfId="158" priority="19" operator="equal">
      <formula>"BAJA"</formula>
    </cfRule>
  </conditionalFormatting>
  <conditionalFormatting sqref="O17:O20">
    <cfRule type="cellIs" dxfId="157" priority="16" operator="equal">
      <formula>"EXTREMA"</formula>
    </cfRule>
    <cfRule type="cellIs" dxfId="156" priority="17" operator="equal">
      <formula>"ALTA"</formula>
    </cfRule>
    <cfRule type="cellIs" dxfId="155" priority="18" operator="equal">
      <formula>"MODERADA"</formula>
    </cfRule>
  </conditionalFormatting>
  <conditionalFormatting sqref="H10:H15 O10:O15">
    <cfRule type="cellIs" dxfId="154" priority="12" operator="equal">
      <formula>"EXTREMA"</formula>
    </cfRule>
    <cfRule type="cellIs" dxfId="153" priority="13" operator="equal">
      <formula>"ALTA"</formula>
    </cfRule>
    <cfRule type="cellIs" dxfId="152" priority="14" operator="equal">
      <formula>"MODERADA"</formula>
    </cfRule>
    <cfRule type="cellIs" dxfId="151" priority="15" operator="equal">
      <formula>"BAJA"</formula>
    </cfRule>
  </conditionalFormatting>
  <conditionalFormatting sqref="F8:G9">
    <cfRule type="colorScale" priority="11">
      <colorScale>
        <cfvo type="num" val="1"/>
        <cfvo type="num" val="3"/>
        <cfvo type="num" val="5"/>
        <color theme="6" tint="-0.499984740745262"/>
        <color rgb="FFFFFF00"/>
        <color rgb="FFC00000"/>
      </colorScale>
    </cfRule>
  </conditionalFormatting>
  <conditionalFormatting sqref="O8:O9">
    <cfRule type="cellIs" dxfId="150" priority="10" operator="equal">
      <formula>"BAJA"</formula>
    </cfRule>
  </conditionalFormatting>
  <conditionalFormatting sqref="O8:O9">
    <cfRule type="cellIs" dxfId="149" priority="7" operator="equal">
      <formula>"EXTREMA"</formula>
    </cfRule>
    <cfRule type="cellIs" dxfId="148" priority="8" operator="equal">
      <formula>"ALTA"</formula>
    </cfRule>
    <cfRule type="cellIs" dxfId="147" priority="9" operator="equal">
      <formula>"MODERADA"</formula>
    </cfRule>
  </conditionalFormatting>
  <conditionalFormatting sqref="M8:N9">
    <cfRule type="colorScale" priority="6">
      <colorScale>
        <cfvo type="num" val="1"/>
        <cfvo type="num" val="3"/>
        <cfvo type="num" val="5"/>
        <color theme="6" tint="-0.499984740745262"/>
        <color rgb="FFFFFF00"/>
        <color rgb="FFC00000"/>
      </colorScale>
    </cfRule>
  </conditionalFormatting>
  <conditionalFormatting sqref="K3 R3">
    <cfRule type="cellIs" dxfId="146" priority="5" operator="equal">
      <formula>"BAJA"</formula>
    </cfRule>
  </conditionalFormatting>
  <conditionalFormatting sqref="K3 R3">
    <cfRule type="cellIs" dxfId="145" priority="2" operator="equal">
      <formula>"EXTREMA"</formula>
    </cfRule>
    <cfRule type="cellIs" dxfId="144" priority="3" operator="equal">
      <formula>"ALTA"</formula>
    </cfRule>
    <cfRule type="cellIs" dxfId="143" priority="4" operator="equal">
      <formula>"MODERADA"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printOptions horizontalCentered="1"/>
  <pageMargins left="0.31496062992125984" right="0.11811023622047245" top="0.35433070866141736" bottom="0.35433070866141736" header="0.31496062992125984" footer="0.31496062992125984"/>
  <pageSetup paperSize="5" scale="49" fitToHeight="0" orientation="landscape"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B847E-2D30-4543-A2CA-E9C323D29975}">
  <sheetPr>
    <tabColor rgb="FF92D050"/>
    <pageSetUpPr autoPageBreaks="0" fitToPage="1"/>
  </sheetPr>
  <dimension ref="A1:AC56"/>
  <sheetViews>
    <sheetView showGridLines="0" tabSelected="1" topLeftCell="B9" zoomScale="60" zoomScaleNormal="60" zoomScaleSheetLayoutView="40" workbookViewId="0">
      <selection activeCell="L12" sqref="L12"/>
    </sheetView>
  </sheetViews>
  <sheetFormatPr baseColWidth="10" defaultColWidth="11.42578125" defaultRowHeight="12" x14ac:dyDescent="0.2"/>
  <cols>
    <col min="1" max="1" width="28.7109375" style="1" customWidth="1"/>
    <col min="2" max="2" width="21.7109375" style="1" customWidth="1"/>
    <col min="3" max="3" width="28.42578125" style="1" customWidth="1"/>
    <col min="4" max="4" width="28" style="1" customWidth="1"/>
    <col min="5" max="7" width="6.7109375" style="1" customWidth="1"/>
    <col min="8" max="8" width="6.7109375" style="3" customWidth="1"/>
    <col min="9" max="9" width="33.85546875" style="4" customWidth="1"/>
    <col min="10" max="10" width="6.7109375" style="4" customWidth="1"/>
    <col min="11" max="11" width="6.7109375" style="1" customWidth="1"/>
    <col min="12" max="12" width="7.28515625" style="1" customWidth="1"/>
    <col min="13" max="13" width="8.42578125" style="1" bestFit="1" customWidth="1"/>
    <col min="14" max="14" width="12.5703125" style="1" customWidth="1"/>
    <col min="15" max="15" width="8.7109375" style="3" customWidth="1"/>
    <col min="16" max="16" width="6.7109375" style="3" customWidth="1"/>
    <col min="17" max="17" width="24.7109375" style="1" customWidth="1"/>
    <col min="18" max="18" width="6.7109375" style="1" customWidth="1"/>
    <col min="19" max="19" width="23.140625" style="1" customWidth="1"/>
    <col min="20" max="20" width="16.7109375" style="1" customWidth="1"/>
    <col min="21" max="21" width="16.7109375" style="2" customWidth="1"/>
    <col min="22" max="22" width="18.28515625" style="1" bestFit="1" customWidth="1"/>
    <col min="23" max="23" width="45.140625" style="1" bestFit="1" customWidth="1"/>
    <col min="24" max="24" width="18.28515625" style="1" bestFit="1" customWidth="1"/>
    <col min="25" max="25" width="63.140625" style="1" bestFit="1" customWidth="1"/>
    <col min="26" max="26" width="18.28515625" style="1" bestFit="1" customWidth="1"/>
    <col min="27" max="27" width="62.7109375" style="1" customWidth="1"/>
    <col min="28" max="28" width="18.28515625" style="1" bestFit="1" customWidth="1"/>
    <col min="29" max="29" width="62.7109375" style="1" customWidth="1"/>
    <col min="30" max="16384" width="11.42578125" style="1"/>
  </cols>
  <sheetData>
    <row r="1" spans="1:29" ht="113.25" customHeight="1" x14ac:dyDescent="0.35">
      <c r="B1" s="389"/>
      <c r="C1" s="389"/>
      <c r="D1" s="38"/>
      <c r="E1" s="437" t="s">
        <v>652</v>
      </c>
      <c r="F1" s="438"/>
      <c r="G1" s="438"/>
      <c r="H1" s="438"/>
      <c r="I1" s="438"/>
      <c r="J1" s="438"/>
      <c r="K1" s="438"/>
      <c r="L1" s="438"/>
      <c r="M1" s="438"/>
      <c r="N1" s="438"/>
      <c r="O1" s="438"/>
      <c r="P1" s="438"/>
      <c r="Q1" s="438"/>
      <c r="R1" s="438"/>
      <c r="S1" s="438"/>
      <c r="T1" s="438"/>
      <c r="U1" s="438"/>
    </row>
    <row r="2" spans="1:29" ht="21" x14ac:dyDescent="0.35">
      <c r="B2" s="43"/>
      <c r="C2" s="43"/>
      <c r="D2" s="36"/>
      <c r="E2" s="36"/>
      <c r="F2" s="36"/>
      <c r="G2" s="36"/>
      <c r="H2" s="37"/>
      <c r="I2" s="36"/>
      <c r="J2" s="36"/>
      <c r="K2" s="36"/>
      <c r="L2" s="36"/>
    </row>
    <row r="3" spans="1:29" s="15" customFormat="1" ht="24" customHeight="1" x14ac:dyDescent="0.25">
      <c r="A3" s="13"/>
      <c r="D3" s="346" t="s">
        <v>67</v>
      </c>
      <c r="E3" s="398" t="s">
        <v>113</v>
      </c>
      <c r="F3" s="398"/>
      <c r="G3" s="398"/>
      <c r="H3" s="398"/>
      <c r="I3" s="398"/>
      <c r="J3" s="398"/>
      <c r="K3" s="398"/>
      <c r="L3" s="398"/>
      <c r="M3" s="398"/>
      <c r="N3" s="398"/>
      <c r="O3" s="398"/>
      <c r="P3" s="398"/>
      <c r="Q3" s="399" t="s">
        <v>65</v>
      </c>
      <c r="R3" s="399"/>
      <c r="S3" s="400">
        <v>2023</v>
      </c>
      <c r="T3" s="400"/>
      <c r="U3" s="400"/>
    </row>
    <row r="4" spans="1:29" s="15" customFormat="1" ht="87" customHeight="1" x14ac:dyDescent="0.25">
      <c r="A4" s="13"/>
      <c r="D4" s="346" t="s">
        <v>64</v>
      </c>
      <c r="E4" s="401" t="s">
        <v>112</v>
      </c>
      <c r="F4" s="401"/>
      <c r="G4" s="401"/>
      <c r="H4" s="401"/>
      <c r="I4" s="401"/>
      <c r="J4" s="401"/>
      <c r="K4" s="401"/>
      <c r="L4" s="401"/>
      <c r="M4" s="401"/>
      <c r="N4" s="401"/>
      <c r="O4" s="401"/>
      <c r="P4" s="401"/>
      <c r="Q4" s="401"/>
      <c r="R4" s="401"/>
      <c r="S4" s="401"/>
      <c r="T4" s="401"/>
      <c r="U4" s="401"/>
    </row>
    <row r="5" spans="1:29" s="15" customFormat="1" ht="15" x14ac:dyDescent="0.25">
      <c r="A5" s="13"/>
      <c r="B5" s="34"/>
      <c r="C5" s="34"/>
      <c r="H5" s="33"/>
      <c r="I5" s="25"/>
      <c r="J5" s="25"/>
      <c r="O5" s="33"/>
      <c r="P5" s="33"/>
      <c r="U5" s="33"/>
    </row>
    <row r="6" spans="1:29" s="25" customFormat="1" ht="30" customHeight="1" x14ac:dyDescent="0.25">
      <c r="A6" s="13"/>
      <c r="B6" s="363" t="s">
        <v>62</v>
      </c>
      <c r="C6" s="363" t="s">
        <v>61</v>
      </c>
      <c r="D6" s="365" t="s">
        <v>59</v>
      </c>
      <c r="E6" s="390" t="s">
        <v>58</v>
      </c>
      <c r="F6" s="363" t="s">
        <v>57</v>
      </c>
      <c r="G6" s="363"/>
      <c r="H6" s="370" t="s">
        <v>52</v>
      </c>
      <c r="I6" s="365" t="s">
        <v>56</v>
      </c>
      <c r="J6" s="367" t="s">
        <v>55</v>
      </c>
      <c r="K6" s="368"/>
      <c r="L6" s="391" t="s">
        <v>54</v>
      </c>
      <c r="M6" s="363" t="s">
        <v>53</v>
      </c>
      <c r="N6" s="363"/>
      <c r="O6" s="370" t="s">
        <v>52</v>
      </c>
      <c r="P6" s="390" t="s">
        <v>51</v>
      </c>
      <c r="Q6" s="363" t="s">
        <v>50</v>
      </c>
      <c r="R6" s="364" t="s">
        <v>49</v>
      </c>
      <c r="S6" s="363" t="s">
        <v>48</v>
      </c>
      <c r="T6" s="365" t="s">
        <v>47</v>
      </c>
      <c r="U6" s="363" t="s">
        <v>46</v>
      </c>
      <c r="V6" s="434" t="s">
        <v>658</v>
      </c>
      <c r="W6" s="435"/>
      <c r="X6" s="439" t="s">
        <v>659</v>
      </c>
      <c r="Y6" s="439"/>
      <c r="Z6" s="439" t="s">
        <v>660</v>
      </c>
      <c r="AA6" s="439"/>
      <c r="AB6" s="439" t="s">
        <v>644</v>
      </c>
      <c r="AC6" s="439"/>
    </row>
    <row r="7" spans="1:29" s="25" customFormat="1" ht="96.75" customHeight="1" x14ac:dyDescent="0.25">
      <c r="A7" s="13"/>
      <c r="B7" s="363"/>
      <c r="C7" s="363"/>
      <c r="D7" s="366"/>
      <c r="E7" s="390"/>
      <c r="F7" s="32" t="s">
        <v>42</v>
      </c>
      <c r="G7" s="31" t="s">
        <v>41</v>
      </c>
      <c r="H7" s="371"/>
      <c r="I7" s="366"/>
      <c r="J7" s="30" t="s">
        <v>44</v>
      </c>
      <c r="K7" s="29" t="s">
        <v>43</v>
      </c>
      <c r="L7" s="392"/>
      <c r="M7" s="28" t="s">
        <v>42</v>
      </c>
      <c r="N7" s="27" t="s">
        <v>41</v>
      </c>
      <c r="O7" s="371"/>
      <c r="P7" s="390"/>
      <c r="Q7" s="363"/>
      <c r="R7" s="364"/>
      <c r="S7" s="363"/>
      <c r="T7" s="366"/>
      <c r="U7" s="363"/>
      <c r="V7" s="41" t="s">
        <v>111</v>
      </c>
      <c r="W7" s="41" t="s">
        <v>40</v>
      </c>
      <c r="X7" s="41" t="s">
        <v>111</v>
      </c>
      <c r="Y7" s="41" t="s">
        <v>40</v>
      </c>
      <c r="Z7" s="41" t="s">
        <v>111</v>
      </c>
      <c r="AA7" s="41" t="s">
        <v>40</v>
      </c>
      <c r="AB7" s="41" t="s">
        <v>111</v>
      </c>
      <c r="AC7" s="41" t="s">
        <v>40</v>
      </c>
    </row>
    <row r="8" spans="1:29" s="15" customFormat="1" ht="195" customHeight="1" x14ac:dyDescent="0.25">
      <c r="A8" s="23"/>
      <c r="B8" s="347" t="s">
        <v>664</v>
      </c>
      <c r="C8" s="348" t="s">
        <v>665</v>
      </c>
      <c r="D8" s="356" t="s">
        <v>669</v>
      </c>
      <c r="E8" s="349" t="s">
        <v>14</v>
      </c>
      <c r="F8" s="347">
        <v>3</v>
      </c>
      <c r="G8" s="347">
        <v>2</v>
      </c>
      <c r="H8" s="350" t="str">
        <f>INDEX([9]Listas!$L$4:$P$8,F8,G8)</f>
        <v>MODERADA</v>
      </c>
      <c r="I8" s="351" t="s">
        <v>670</v>
      </c>
      <c r="J8" s="352" t="s">
        <v>12</v>
      </c>
      <c r="K8" s="352" t="str">
        <f>IF('[9]Evaluación de Controles'!F43="X","Probabilidad",IF('[9]Evaluación de Controles'!H43="X","Impacto",))</f>
        <v>Probabilidad</v>
      </c>
      <c r="L8" s="347">
        <f>'[9]Evaluación de Controles'!X43</f>
        <v>60</v>
      </c>
      <c r="M8" s="347">
        <f>IF('[9]Evaluación de Controles'!F43="X",IF(L8&gt;75,IF(F8&gt;2,F8-2,IF(F8&gt;1,F8-1,F8)),IF(L8&gt;50,IF(F8&gt;1,F8-1,F8),F8)),F8)</f>
        <v>2</v>
      </c>
      <c r="N8" s="347" t="e">
        <f>IF('[9]Evaluación de Controles'!H43="X",IF(L8&gt;75,IF(G8&gt;2,G8-2,IF(G8&gt;1,G8-1,G8)),IF(L8&gt;50,IF(G8&gt;1,G8-1,G8),G8)),G8)</f>
        <v>#REF!</v>
      </c>
      <c r="O8" s="350" t="e">
        <f>INDEX([9]Listas!$L$4:$P$8,M8,N8)</f>
        <v>#REF!</v>
      </c>
      <c r="P8" s="352" t="s">
        <v>11</v>
      </c>
      <c r="Q8" s="347" t="s">
        <v>666</v>
      </c>
      <c r="R8" s="349" t="s">
        <v>95</v>
      </c>
      <c r="S8" s="347" t="s">
        <v>671</v>
      </c>
      <c r="T8" s="347" t="s">
        <v>667</v>
      </c>
      <c r="U8" s="347" t="s">
        <v>668</v>
      </c>
      <c r="V8" s="67"/>
      <c r="W8" s="66"/>
      <c r="X8" s="67"/>
      <c r="Y8" s="271"/>
      <c r="Z8" s="67"/>
      <c r="AA8" s="271"/>
      <c r="AB8" s="67"/>
      <c r="AC8" s="271"/>
    </row>
    <row r="9" spans="1:29" s="15" customFormat="1" ht="90" x14ac:dyDescent="0.25">
      <c r="A9" s="23"/>
      <c r="B9" s="347" t="s">
        <v>645</v>
      </c>
      <c r="C9" s="348" t="s">
        <v>646</v>
      </c>
      <c r="D9" s="347" t="s">
        <v>100</v>
      </c>
      <c r="E9" s="349" t="s">
        <v>99</v>
      </c>
      <c r="F9" s="347">
        <v>2</v>
      </c>
      <c r="G9" s="347">
        <v>3</v>
      </c>
      <c r="H9" s="350" t="str">
        <f>INDEX([9]Listas!$L$4:$P$8,F9,G9)</f>
        <v>MODERADA</v>
      </c>
      <c r="I9" s="351" t="s">
        <v>98</v>
      </c>
      <c r="J9" s="352" t="s">
        <v>12</v>
      </c>
      <c r="K9" s="352" t="str">
        <f>IF('[9]Evaluación de Controles'!F44="X","Probabilidad",IF('[9]Evaluación de Controles'!H44="X","Impacto",))</f>
        <v>Probabilidad</v>
      </c>
      <c r="L9" s="347">
        <f>'[9]Evaluación de Controles'!X44</f>
        <v>70</v>
      </c>
      <c r="M9" s="347">
        <f>IF('[9]Evaluación de Controles'!F44="X",IF(L9&gt;75,IF(F9&gt;2,F9-2,IF(F9&gt;1,F9-1,F9)),IF(L9&gt;50,IF(F9&gt;1,F9-1,F9),F9)),F9)</f>
        <v>1</v>
      </c>
      <c r="N9" s="347" t="e">
        <f>IF('[9]Evaluación de Controles'!H44="X",IF(L9&gt;75,IF(G9&gt;2,G9-2,IF(G9&gt;1,G9-1,G9)),IF(L9&gt;50,IF(G9&gt;1,G9-1,G9),G9)),G9)</f>
        <v>#REF!</v>
      </c>
      <c r="O9" s="350" t="e">
        <f>INDEX([9]Listas!$L$4:$P$8,M9,N9)</f>
        <v>#REF!</v>
      </c>
      <c r="P9" s="352" t="s">
        <v>97</v>
      </c>
      <c r="Q9" s="347" t="s">
        <v>96</v>
      </c>
      <c r="R9" s="349" t="s">
        <v>95</v>
      </c>
      <c r="S9" s="347" t="s">
        <v>94</v>
      </c>
      <c r="T9" s="17" t="s">
        <v>93</v>
      </c>
      <c r="U9" s="17" t="s">
        <v>92</v>
      </c>
      <c r="V9" s="67"/>
      <c r="W9" s="66"/>
      <c r="X9" s="67"/>
      <c r="Y9" s="271"/>
      <c r="Z9" s="67"/>
      <c r="AA9" s="271"/>
      <c r="AB9" s="67"/>
      <c r="AC9" s="271"/>
    </row>
    <row r="10" spans="1:29" s="15" customFormat="1" ht="144" customHeight="1" x14ac:dyDescent="0.25">
      <c r="A10" s="23"/>
      <c r="B10" s="17" t="s">
        <v>675</v>
      </c>
      <c r="C10" s="22" t="s">
        <v>672</v>
      </c>
      <c r="D10" s="17" t="s">
        <v>87</v>
      </c>
      <c r="E10" s="349" t="s">
        <v>86</v>
      </c>
      <c r="F10" s="347">
        <v>3</v>
      </c>
      <c r="G10" s="347">
        <v>2</v>
      </c>
      <c r="H10" s="350" t="str">
        <f>INDEX([9]Listas!$L$4:$P$8,F10,G10)</f>
        <v>MODERADA</v>
      </c>
      <c r="I10" s="21" t="s">
        <v>85</v>
      </c>
      <c r="J10" s="352" t="s">
        <v>12</v>
      </c>
      <c r="K10" s="352" t="str">
        <f>IF('[9]Evaluación de Controles'!F45="X","Probabilidad",IF('[9]Evaluación de Controles'!H45="X","Impacto",))</f>
        <v>Probabilidad</v>
      </c>
      <c r="L10" s="347">
        <f>'[9]Evaluación de Controles'!X45</f>
        <v>70</v>
      </c>
      <c r="M10" s="347">
        <f>IF('[9]Evaluación de Controles'!F45="X",IF(L10&gt;75,IF(F10&gt;2,F10-2,IF(F10&gt;1,F10-1,F10)),IF(L10&gt;50,IF(F10&gt;1,F10-1,F10),F10)),F10)</f>
        <v>2</v>
      </c>
      <c r="N10" s="347" t="e">
        <f>IF('[9]Evaluación de Controles'!H45="X",IF(L10&gt;75,IF(G10&gt;2,G10-2,IF(G10&gt;1,G10-1,G10)),IF(L10&gt;50,IF(G10&gt;1,G10-1,G10),G10)),G10)</f>
        <v>#REF!</v>
      </c>
      <c r="O10" s="350" t="e">
        <f>INDEX([9]Listas!$L$4:$P$8,M10,N10)</f>
        <v>#REF!</v>
      </c>
      <c r="P10" s="352" t="s">
        <v>11</v>
      </c>
      <c r="Q10" s="17" t="s">
        <v>84</v>
      </c>
      <c r="R10" s="349" t="s">
        <v>647</v>
      </c>
      <c r="S10" s="347" t="s">
        <v>673</v>
      </c>
      <c r="T10" s="347" t="s">
        <v>674</v>
      </c>
      <c r="U10" s="17" t="s">
        <v>81</v>
      </c>
      <c r="V10" s="67"/>
      <c r="W10" s="66"/>
      <c r="X10" s="67"/>
      <c r="Y10" s="271"/>
      <c r="Z10" s="67"/>
      <c r="AA10" s="271"/>
      <c r="AB10" s="67"/>
      <c r="AC10" s="271"/>
    </row>
    <row r="11" spans="1:29" s="15" customFormat="1" ht="144" customHeight="1" x14ac:dyDescent="0.25">
      <c r="A11" s="23"/>
      <c r="B11" s="17" t="s">
        <v>681</v>
      </c>
      <c r="C11" s="22" t="s">
        <v>648</v>
      </c>
      <c r="D11" s="17"/>
      <c r="E11" s="349" t="s">
        <v>86</v>
      </c>
      <c r="F11" s="347">
        <v>3</v>
      </c>
      <c r="G11" s="347">
        <v>2</v>
      </c>
      <c r="H11" s="350" t="str">
        <f>INDEX([9]Listas!$L$4:$P$8,F11,G11)</f>
        <v>MODERADA</v>
      </c>
      <c r="I11" s="351" t="s">
        <v>682</v>
      </c>
      <c r="J11" s="352" t="s">
        <v>12</v>
      </c>
      <c r="K11" s="352" t="str">
        <f>IF('[9]Evaluación de Controles'!F46="X","Probabilidad",IF('[9]Evaluación de Controles'!H46="X","Impacto",))</f>
        <v>Probabilidad</v>
      </c>
      <c r="L11" s="347">
        <v>70</v>
      </c>
      <c r="M11" s="347">
        <v>1</v>
      </c>
      <c r="N11" s="347" t="e">
        <f>IF('[9]Evaluación de Controles'!H46="X",IF(L11&gt;75,IF(G11&gt;2,G11-2,IF(G11&gt;1,G11-1,G11)),IF(L11&gt;50,IF(G11&gt;1,G11-1,G11),G11)),G11)</f>
        <v>#REF!</v>
      </c>
      <c r="O11" s="350" t="e">
        <f>INDEX([9]Listas!$L$4:$P$8,M11,N11)</f>
        <v>#REF!</v>
      </c>
      <c r="P11" s="352" t="s">
        <v>11</v>
      </c>
      <c r="Q11" s="17" t="s">
        <v>683</v>
      </c>
      <c r="R11" s="349" t="s">
        <v>647</v>
      </c>
      <c r="S11" s="347" t="s">
        <v>673</v>
      </c>
      <c r="T11" s="347" t="s">
        <v>684</v>
      </c>
      <c r="U11" s="17" t="s">
        <v>685</v>
      </c>
      <c r="V11" s="67"/>
      <c r="W11" s="66"/>
      <c r="X11" s="67"/>
      <c r="Y11" s="271"/>
      <c r="Z11" s="67"/>
      <c r="AA11" s="271"/>
      <c r="AB11" s="67"/>
      <c r="AC11" s="271"/>
    </row>
    <row r="12" spans="1:29" s="15" customFormat="1" ht="138" customHeight="1" x14ac:dyDescent="0.25">
      <c r="A12" s="23"/>
      <c r="B12" s="347" t="s">
        <v>676</v>
      </c>
      <c r="C12" s="348" t="s">
        <v>677</v>
      </c>
      <c r="D12" s="347"/>
      <c r="E12" s="349" t="s">
        <v>14</v>
      </c>
      <c r="F12" s="347">
        <v>1</v>
      </c>
      <c r="G12" s="347">
        <v>2</v>
      </c>
      <c r="H12" s="350" t="str">
        <f>INDEX([9]Listas!$L$4:$P$8,F12,G12)</f>
        <v>BAJA</v>
      </c>
      <c r="I12" s="351" t="s">
        <v>649</v>
      </c>
      <c r="J12" s="352" t="s">
        <v>12</v>
      </c>
      <c r="K12" s="352" t="str">
        <f>IF('[9]Evaluación de Controles'!F46="X","Probabilidad",IF('[9]Evaluación de Controles'!H46="X","Impacto",))</f>
        <v>Probabilidad</v>
      </c>
      <c r="L12" s="347">
        <v>60</v>
      </c>
      <c r="M12" s="347">
        <v>2</v>
      </c>
      <c r="N12" s="347" t="e">
        <f>IF('[9]Evaluación de Controles'!H46="X",IF(L12&gt;75,IF(G12&gt;2,G12-2,IF(G12&gt;1,G12-1,G12)),IF(L12&gt;50,IF(G12&gt;1,G12-1,G12),G12)),G12)</f>
        <v>#REF!</v>
      </c>
      <c r="O12" s="350" t="e">
        <f>INDEX([9]Listas!$L$4:$P$8,M12,N12)</f>
        <v>#REF!</v>
      </c>
      <c r="P12" s="352" t="s">
        <v>11</v>
      </c>
      <c r="Q12" s="347" t="s">
        <v>678</v>
      </c>
      <c r="R12" s="349" t="s">
        <v>647</v>
      </c>
      <c r="S12" s="347" t="s">
        <v>679</v>
      </c>
      <c r="T12" s="347" t="s">
        <v>674</v>
      </c>
      <c r="U12" s="347" t="s">
        <v>680</v>
      </c>
      <c r="V12" s="67"/>
      <c r="W12" s="66"/>
      <c r="X12" s="67"/>
      <c r="Y12" s="271"/>
      <c r="Z12" s="67"/>
      <c r="AA12" s="271"/>
      <c r="AB12" s="67"/>
      <c r="AC12" s="271"/>
    </row>
    <row r="13" spans="1:29" s="15" customFormat="1" ht="105.75" hidden="1" customHeight="1" x14ac:dyDescent="0.25">
      <c r="A13" s="23"/>
      <c r="B13" s="17" t="s">
        <v>166</v>
      </c>
      <c r="C13" s="22" t="s">
        <v>167</v>
      </c>
      <c r="D13" s="17"/>
      <c r="E13" s="18" t="s">
        <v>99</v>
      </c>
      <c r="F13" s="17">
        <v>3</v>
      </c>
      <c r="G13" s="17">
        <v>3</v>
      </c>
      <c r="H13" s="20" t="str">
        <f>INDEX([10]Listas!$L$4:$P$8,F13,G13)</f>
        <v>ALTA</v>
      </c>
      <c r="I13" s="21" t="s">
        <v>169</v>
      </c>
      <c r="J13" s="19" t="s">
        <v>170</v>
      </c>
      <c r="K13" s="19" t="str">
        <f>IF('[10]Evaluación de Controles'!F29="X","Probabilidad",IF('[10]Evaluación de Controles'!H29="X","Impacto",))</f>
        <v>Probabilidad</v>
      </c>
      <c r="L13" s="17">
        <f>'[10]Evaluación de Controles'!X29</f>
        <v>30</v>
      </c>
      <c r="M13" s="17">
        <f>IF('[10]Evaluación de Controles'!F29="X",IF(L13&gt;75,IF(F13&gt;2,F13-2,IF(F13&gt;1,F13-1,F13)),IF(L13&gt;50,IF(F13&gt;1,F13-1,F13),F13)),F13)</f>
        <v>3</v>
      </c>
      <c r="N13" s="17">
        <f>IF('[10]Evaluación de Controles'!H29="X",IF(L13&gt;75,IF(G13&gt;2,G13-2,IF(G13&gt;1,G13-1,G13)),IF(L13&gt;50,IF(G13&gt;1,G13-1,G13),G13)),G13)</f>
        <v>3</v>
      </c>
      <c r="O13" s="20" t="str">
        <f>INDEX([10]Listas!$L$4:$P$8,M13,N13)</f>
        <v>ALTA</v>
      </c>
      <c r="P13" s="19" t="s">
        <v>145</v>
      </c>
      <c r="Q13" s="17" t="s">
        <v>171</v>
      </c>
      <c r="R13" s="18" t="s">
        <v>155</v>
      </c>
      <c r="S13" s="17" t="s">
        <v>147</v>
      </c>
      <c r="T13" s="17" t="s">
        <v>172</v>
      </c>
      <c r="U13" s="17" t="s">
        <v>173</v>
      </c>
      <c r="V13" s="40"/>
      <c r="W13" s="353"/>
    </row>
    <row r="14" spans="1:29" s="15" customFormat="1" ht="109.5" hidden="1" customHeight="1" x14ac:dyDescent="0.25">
      <c r="A14" s="23"/>
      <c r="B14" s="17" t="s">
        <v>174</v>
      </c>
      <c r="C14" s="22" t="s">
        <v>175</v>
      </c>
      <c r="D14" s="17"/>
      <c r="E14" s="18" t="s">
        <v>143</v>
      </c>
      <c r="F14" s="17">
        <v>2</v>
      </c>
      <c r="G14" s="17">
        <v>2</v>
      </c>
      <c r="H14" s="20" t="str">
        <f>INDEX([10]Listas!$L$4:$P$8,F14,G14)</f>
        <v>BAJA</v>
      </c>
      <c r="I14" s="21" t="s">
        <v>177</v>
      </c>
      <c r="J14" s="19" t="s">
        <v>12</v>
      </c>
      <c r="K14" s="19" t="s">
        <v>42</v>
      </c>
      <c r="L14" s="17">
        <v>80</v>
      </c>
      <c r="M14" s="17">
        <v>2</v>
      </c>
      <c r="N14" s="17">
        <v>2</v>
      </c>
      <c r="O14" s="20" t="s">
        <v>178</v>
      </c>
      <c r="P14" s="19" t="s">
        <v>145</v>
      </c>
      <c r="Q14" s="17" t="s">
        <v>179</v>
      </c>
      <c r="R14" s="18" t="s">
        <v>180</v>
      </c>
      <c r="S14" s="17" t="s">
        <v>147</v>
      </c>
      <c r="T14" s="17" t="s">
        <v>181</v>
      </c>
      <c r="U14" s="17" t="s">
        <v>182</v>
      </c>
    </row>
    <row r="15" spans="1:29" ht="15" x14ac:dyDescent="0.2">
      <c r="C15" s="14"/>
      <c r="D15" s="13"/>
      <c r="L15" s="8"/>
    </row>
    <row r="16" spans="1:29" x14ac:dyDescent="0.2">
      <c r="B16" s="9"/>
      <c r="C16" s="9"/>
      <c r="D16" s="9"/>
      <c r="E16" s="9"/>
      <c r="F16" s="372" t="s">
        <v>6</v>
      </c>
      <c r="G16" s="372"/>
      <c r="H16" s="7">
        <f>COUNTIF(H8:H12,"BAJA")</f>
        <v>1</v>
      </c>
      <c r="L16" s="8"/>
      <c r="M16" s="372" t="s">
        <v>6</v>
      </c>
      <c r="N16" s="372"/>
      <c r="O16" s="7">
        <f>COUNTIF(O8:O12,"BAJA")</f>
        <v>0</v>
      </c>
    </row>
    <row r="17" spans="2:21" x14ac:dyDescent="0.2">
      <c r="B17" s="409"/>
      <c r="C17" s="409"/>
      <c r="D17" s="409"/>
      <c r="E17" s="409"/>
      <c r="F17" s="372" t="s">
        <v>5</v>
      </c>
      <c r="G17" s="372"/>
      <c r="H17" s="7">
        <f>COUNTIF(H8:H12,"MODERADA")</f>
        <v>4</v>
      </c>
      <c r="L17" s="9"/>
      <c r="M17" s="372" t="s">
        <v>5</v>
      </c>
      <c r="N17" s="372"/>
      <c r="O17" s="7">
        <f>COUNTIF(O8:O12,"MODERADA")</f>
        <v>0</v>
      </c>
    </row>
    <row r="18" spans="2:21" x14ac:dyDescent="0.2">
      <c r="B18" s="12"/>
      <c r="F18" s="372" t="s">
        <v>4</v>
      </c>
      <c r="G18" s="372"/>
      <c r="H18" s="7">
        <f>COUNTIF(H8:H12,"ALTA")</f>
        <v>0</v>
      </c>
      <c r="M18" s="372" t="s">
        <v>4</v>
      </c>
      <c r="N18" s="372"/>
      <c r="O18" s="7">
        <f>COUNTIF(O8:O12,"ALTA")</f>
        <v>0</v>
      </c>
      <c r="P18" s="1"/>
      <c r="U18" s="1"/>
    </row>
    <row r="19" spans="2:21" ht="15.75" x14ac:dyDescent="0.2">
      <c r="B19" s="11" t="s">
        <v>3</v>
      </c>
      <c r="F19" s="372" t="s">
        <v>1</v>
      </c>
      <c r="G19" s="372"/>
      <c r="H19" s="7">
        <f>COUNTIF(H8:H12,"EXTREMA")</f>
        <v>0</v>
      </c>
      <c r="M19" s="372" t="s">
        <v>1</v>
      </c>
      <c r="N19" s="372"/>
      <c r="O19" s="7">
        <f>COUNTIF(O8:O12,"EXTREMA")</f>
        <v>0</v>
      </c>
      <c r="P19" s="1"/>
      <c r="U19" s="1"/>
    </row>
    <row r="20" spans="2:21" x14ac:dyDescent="0.2">
      <c r="L20" s="1" t="s">
        <v>0</v>
      </c>
      <c r="O20" s="1"/>
      <c r="P20" s="1"/>
      <c r="U20" s="1"/>
    </row>
    <row r="21" spans="2:21" x14ac:dyDescent="0.2">
      <c r="O21" s="1"/>
      <c r="P21" s="1"/>
      <c r="U21" s="1"/>
    </row>
    <row r="22" spans="2:21" x14ac:dyDescent="0.2">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sheetData>
  <mergeCells count="36">
    <mergeCell ref="B17:E17"/>
    <mergeCell ref="F17:G17"/>
    <mergeCell ref="M17:N17"/>
    <mergeCell ref="F18:G18"/>
    <mergeCell ref="M18:N18"/>
    <mergeCell ref="AB6:AC6"/>
    <mergeCell ref="X6:Y6"/>
    <mergeCell ref="Z6:AA6"/>
    <mergeCell ref="F19:G19"/>
    <mergeCell ref="M19:N19"/>
    <mergeCell ref="V6:W6"/>
    <mergeCell ref="F6:G6"/>
    <mergeCell ref="F16:G16"/>
    <mergeCell ref="M16:N16"/>
    <mergeCell ref="P6:P7"/>
    <mergeCell ref="Q6:Q7"/>
    <mergeCell ref="R6:R7"/>
    <mergeCell ref="H6:H7"/>
    <mergeCell ref="I6:I7"/>
    <mergeCell ref="B1:C1"/>
    <mergeCell ref="E1:U1"/>
    <mergeCell ref="E3:P3"/>
    <mergeCell ref="Q3:R3"/>
    <mergeCell ref="S3:U3"/>
    <mergeCell ref="E4:U4"/>
    <mergeCell ref="B6:B7"/>
    <mergeCell ref="C6:C7"/>
    <mergeCell ref="D6:D7"/>
    <mergeCell ref="E6:E7"/>
    <mergeCell ref="S6:S7"/>
    <mergeCell ref="T6:T7"/>
    <mergeCell ref="U6:U7"/>
    <mergeCell ref="J6:K6"/>
    <mergeCell ref="L6:L7"/>
    <mergeCell ref="M6:N6"/>
    <mergeCell ref="O6:O7"/>
  </mergeCells>
  <conditionalFormatting sqref="H2 O2 H5 O5 H15:H1048576 O15:O1048576">
    <cfRule type="cellIs" dxfId="142" priority="78" operator="equal">
      <formula>"BAJA"</formula>
    </cfRule>
  </conditionalFormatting>
  <conditionalFormatting sqref="H2 O2 H5 O5 H15:H1048576 O15:O1048576">
    <cfRule type="cellIs" dxfId="141" priority="75" operator="equal">
      <formula>"EXTREMA"</formula>
    </cfRule>
    <cfRule type="cellIs" dxfId="140" priority="76" operator="equal">
      <formula>"ALTA"</formula>
    </cfRule>
    <cfRule type="cellIs" dxfId="139" priority="77" operator="equal">
      <formula>"MODERADA"</formula>
    </cfRule>
  </conditionalFormatting>
  <conditionalFormatting sqref="E2:F2 M2:N2 E5:F5 M5:N5 E15:F1048576 M15:N1048576">
    <cfRule type="colorScale" priority="74">
      <colorScale>
        <cfvo type="num" val="1"/>
        <cfvo type="num" val="3"/>
        <cfvo type="num" val="5"/>
        <color theme="6" tint="-0.499984740745262"/>
        <color rgb="FFFFFF00"/>
        <color rgb="FFC00000"/>
      </colorScale>
    </cfRule>
  </conditionalFormatting>
  <conditionalFormatting sqref="H16:H19">
    <cfRule type="cellIs" dxfId="138" priority="73" operator="equal">
      <formula>"BAJA"</formula>
    </cfRule>
  </conditionalFormatting>
  <conditionalFormatting sqref="H16:H19">
    <cfRule type="cellIs" dxfId="137" priority="70" operator="equal">
      <formula>"EXTREMA"</formula>
    </cfRule>
    <cfRule type="cellIs" dxfId="136" priority="71" operator="equal">
      <formula>"ALTA"</formula>
    </cfRule>
    <cfRule type="cellIs" dxfId="135" priority="72" operator="equal">
      <formula>"MODERADA"</formula>
    </cfRule>
  </conditionalFormatting>
  <conditionalFormatting sqref="F16:F19">
    <cfRule type="colorScale" priority="69">
      <colorScale>
        <cfvo type="num" val="1"/>
        <cfvo type="num" val="3"/>
        <cfvo type="num" val="5"/>
        <color theme="6" tint="-0.499984740745262"/>
        <color rgb="FFFFFF00"/>
        <color rgb="FFC00000"/>
      </colorScale>
    </cfRule>
  </conditionalFormatting>
  <conditionalFormatting sqref="H16:H19">
    <cfRule type="cellIs" dxfId="134" priority="68" operator="equal">
      <formula>"BAJA"</formula>
    </cfRule>
  </conditionalFormatting>
  <conditionalFormatting sqref="H16:H19">
    <cfRule type="cellIs" dxfId="133" priority="65" operator="equal">
      <formula>"EXTREMA"</formula>
    </cfRule>
    <cfRule type="cellIs" dxfId="132" priority="66" operator="equal">
      <formula>"ALTA"</formula>
    </cfRule>
    <cfRule type="cellIs" dxfId="131" priority="67" operator="equal">
      <formula>"MODERADA"</formula>
    </cfRule>
  </conditionalFormatting>
  <conditionalFormatting sqref="F16:F19">
    <cfRule type="colorScale" priority="64">
      <colorScale>
        <cfvo type="num" val="1"/>
        <cfvo type="num" val="3"/>
        <cfvo type="num" val="5"/>
        <color theme="6" tint="-0.499984740745262"/>
        <color rgb="FFFFFF00"/>
        <color rgb="FFC00000"/>
      </colorScale>
    </cfRule>
  </conditionalFormatting>
  <conditionalFormatting sqref="H16:H19">
    <cfRule type="cellIs" dxfId="130" priority="63" operator="equal">
      <formula>"BAJA"</formula>
    </cfRule>
  </conditionalFormatting>
  <conditionalFormatting sqref="H16:H19">
    <cfRule type="cellIs" dxfId="129" priority="60" operator="equal">
      <formula>"EXTREMA"</formula>
    </cfRule>
    <cfRule type="cellIs" dxfId="128" priority="61" operator="equal">
      <formula>"ALTA"</formula>
    </cfRule>
    <cfRule type="cellIs" dxfId="127" priority="62" operator="equal">
      <formula>"MODERADA"</formula>
    </cfRule>
  </conditionalFormatting>
  <conditionalFormatting sqref="F16:F19">
    <cfRule type="colorScale" priority="59">
      <colorScale>
        <cfvo type="num" val="1"/>
        <cfvo type="num" val="3"/>
        <cfvo type="num" val="5"/>
        <color theme="6" tint="-0.499984740745262"/>
        <color rgb="FFFFFF00"/>
        <color rgb="FFC00000"/>
      </colorScale>
    </cfRule>
  </conditionalFormatting>
  <conditionalFormatting sqref="H16:H19">
    <cfRule type="cellIs" dxfId="126" priority="58" operator="equal">
      <formula>"BAJA"</formula>
    </cfRule>
  </conditionalFormatting>
  <conditionalFormatting sqref="H16:H19">
    <cfRule type="cellIs" dxfId="125" priority="55" operator="equal">
      <formula>"EXTREMA"</formula>
    </cfRule>
    <cfRule type="cellIs" dxfId="124" priority="56" operator="equal">
      <formula>"ALTA"</formula>
    </cfRule>
    <cfRule type="cellIs" dxfId="123" priority="57" operator="equal">
      <formula>"MODERADA"</formula>
    </cfRule>
  </conditionalFormatting>
  <conditionalFormatting sqref="F16:F19">
    <cfRule type="colorScale" priority="54">
      <colorScale>
        <cfvo type="num" val="1"/>
        <cfvo type="num" val="3"/>
        <cfvo type="num" val="5"/>
        <color theme="6" tint="-0.499984740745262"/>
        <color rgb="FFFFFF00"/>
        <color rgb="FFC00000"/>
      </colorScale>
    </cfRule>
  </conditionalFormatting>
  <conditionalFormatting sqref="H16:H19">
    <cfRule type="cellIs" dxfId="122" priority="53" operator="equal">
      <formula>"BAJA"</formula>
    </cfRule>
  </conditionalFormatting>
  <conditionalFormatting sqref="H16:H19">
    <cfRule type="cellIs" dxfId="121" priority="50" operator="equal">
      <formula>"EXTREMA"</formula>
    </cfRule>
    <cfRule type="cellIs" dxfId="120" priority="51" operator="equal">
      <formula>"ALTA"</formula>
    </cfRule>
    <cfRule type="cellIs" dxfId="119" priority="52" operator="equal">
      <formula>"MODERADA"</formula>
    </cfRule>
  </conditionalFormatting>
  <conditionalFormatting sqref="F16:F19">
    <cfRule type="colorScale" priority="49">
      <colorScale>
        <cfvo type="num" val="1"/>
        <cfvo type="num" val="3"/>
        <cfvo type="num" val="5"/>
        <color theme="6" tint="-0.499984740745262"/>
        <color rgb="FFFFFF00"/>
        <color rgb="FFC00000"/>
      </colorScale>
    </cfRule>
  </conditionalFormatting>
  <conditionalFormatting sqref="H16:H19">
    <cfRule type="cellIs" dxfId="118" priority="48" operator="equal">
      <formula>"BAJA"</formula>
    </cfRule>
  </conditionalFormatting>
  <conditionalFormatting sqref="H16:H19">
    <cfRule type="cellIs" dxfId="117" priority="45" operator="equal">
      <formula>"EXTREMA"</formula>
    </cfRule>
    <cfRule type="cellIs" dxfId="116" priority="46" operator="equal">
      <formula>"ALTA"</formula>
    </cfRule>
    <cfRule type="cellIs" dxfId="115" priority="47" operator="equal">
      <formula>"MODERADA"</formula>
    </cfRule>
  </conditionalFormatting>
  <conditionalFormatting sqref="O16:O19">
    <cfRule type="cellIs" dxfId="114" priority="44" operator="equal">
      <formula>"BAJA"</formula>
    </cfRule>
  </conditionalFormatting>
  <conditionalFormatting sqref="O16:O19">
    <cfRule type="cellIs" dxfId="113" priority="41" operator="equal">
      <formula>"EXTREMA"</formula>
    </cfRule>
    <cfRule type="cellIs" dxfId="112" priority="42" operator="equal">
      <formula>"ALTA"</formula>
    </cfRule>
    <cfRule type="cellIs" dxfId="111" priority="43" operator="equal">
      <formula>"MODERADA"</formula>
    </cfRule>
  </conditionalFormatting>
  <conditionalFormatting sqref="M16:M19">
    <cfRule type="colorScale" priority="40">
      <colorScale>
        <cfvo type="num" val="1"/>
        <cfvo type="num" val="3"/>
        <cfvo type="num" val="5"/>
        <color theme="6" tint="-0.499984740745262"/>
        <color rgb="FFFFFF00"/>
        <color rgb="FFC00000"/>
      </colorScale>
    </cfRule>
  </conditionalFormatting>
  <conditionalFormatting sqref="O16:O19">
    <cfRule type="cellIs" dxfId="110" priority="39" operator="equal">
      <formula>"BAJA"</formula>
    </cfRule>
  </conditionalFormatting>
  <conditionalFormatting sqref="O16:O19">
    <cfRule type="cellIs" dxfId="109" priority="36" operator="equal">
      <formula>"EXTREMA"</formula>
    </cfRule>
    <cfRule type="cellIs" dxfId="108" priority="37" operator="equal">
      <formula>"ALTA"</formula>
    </cfRule>
    <cfRule type="cellIs" dxfId="107" priority="38" operator="equal">
      <formula>"MODERADA"</formula>
    </cfRule>
  </conditionalFormatting>
  <conditionalFormatting sqref="M16:M19">
    <cfRule type="colorScale" priority="35">
      <colorScale>
        <cfvo type="num" val="1"/>
        <cfvo type="num" val="3"/>
        <cfvo type="num" val="5"/>
        <color theme="6" tint="-0.499984740745262"/>
        <color rgb="FFFFFF00"/>
        <color rgb="FFC00000"/>
      </colorScale>
    </cfRule>
  </conditionalFormatting>
  <conditionalFormatting sqref="O16:O19">
    <cfRule type="cellIs" dxfId="106" priority="34" operator="equal">
      <formula>"BAJA"</formula>
    </cfRule>
  </conditionalFormatting>
  <conditionalFormatting sqref="O16:O19">
    <cfRule type="cellIs" dxfId="105" priority="31" operator="equal">
      <formula>"EXTREMA"</formula>
    </cfRule>
    <cfRule type="cellIs" dxfId="104" priority="32" operator="equal">
      <formula>"ALTA"</formula>
    </cfRule>
    <cfRule type="cellIs" dxfId="103" priority="33" operator="equal">
      <formula>"MODERADA"</formula>
    </cfRule>
  </conditionalFormatting>
  <conditionalFormatting sqref="M16:M19">
    <cfRule type="colorScale" priority="30">
      <colorScale>
        <cfvo type="num" val="1"/>
        <cfvo type="num" val="3"/>
        <cfvo type="num" val="5"/>
        <color theme="6" tint="-0.499984740745262"/>
        <color rgb="FFFFFF00"/>
        <color rgb="FFC00000"/>
      </colorScale>
    </cfRule>
  </conditionalFormatting>
  <conditionalFormatting sqref="O16:O19">
    <cfRule type="cellIs" dxfId="102" priority="29" operator="equal">
      <formula>"BAJA"</formula>
    </cfRule>
  </conditionalFormatting>
  <conditionalFormatting sqref="O16:O19">
    <cfRule type="cellIs" dxfId="101" priority="26" operator="equal">
      <formula>"EXTREMA"</formula>
    </cfRule>
    <cfRule type="cellIs" dxfId="100" priority="27" operator="equal">
      <formula>"ALTA"</formula>
    </cfRule>
    <cfRule type="cellIs" dxfId="99" priority="28" operator="equal">
      <formula>"MODERADA"</formula>
    </cfRule>
  </conditionalFormatting>
  <conditionalFormatting sqref="M16:M19">
    <cfRule type="colorScale" priority="25">
      <colorScale>
        <cfvo type="num" val="1"/>
        <cfvo type="num" val="3"/>
        <cfvo type="num" val="5"/>
        <color theme="6" tint="-0.499984740745262"/>
        <color rgb="FFFFFF00"/>
        <color rgb="FFC00000"/>
      </colorScale>
    </cfRule>
  </conditionalFormatting>
  <conditionalFormatting sqref="O16:O19">
    <cfRule type="cellIs" dxfId="98" priority="24" operator="equal">
      <formula>"BAJA"</formula>
    </cfRule>
  </conditionalFormatting>
  <conditionalFormatting sqref="O16:O19">
    <cfRule type="cellIs" dxfId="97" priority="21" operator="equal">
      <formula>"EXTREMA"</formula>
    </cfRule>
    <cfRule type="cellIs" dxfId="96" priority="22" operator="equal">
      <formula>"ALTA"</formula>
    </cfRule>
    <cfRule type="cellIs" dxfId="95" priority="23" operator="equal">
      <formula>"MODERADA"</formula>
    </cfRule>
  </conditionalFormatting>
  <conditionalFormatting sqref="M16:M19">
    <cfRule type="colorScale" priority="20">
      <colorScale>
        <cfvo type="num" val="1"/>
        <cfvo type="num" val="3"/>
        <cfvo type="num" val="5"/>
        <color theme="6" tint="-0.499984740745262"/>
        <color rgb="FFFFFF00"/>
        <color rgb="FFC00000"/>
      </colorScale>
    </cfRule>
  </conditionalFormatting>
  <conditionalFormatting sqref="O16:O19">
    <cfRule type="cellIs" dxfId="94" priority="19" operator="equal">
      <formula>"BAJA"</formula>
    </cfRule>
  </conditionalFormatting>
  <conditionalFormatting sqref="O16:O19">
    <cfRule type="cellIs" dxfId="93" priority="16" operator="equal">
      <formula>"EXTREMA"</formula>
    </cfRule>
    <cfRule type="cellIs" dxfId="92" priority="17" operator="equal">
      <formula>"ALTA"</formula>
    </cfRule>
    <cfRule type="cellIs" dxfId="91" priority="18" operator="equal">
      <formula>"MODERADA"</formula>
    </cfRule>
  </conditionalFormatting>
  <conditionalFormatting sqref="M13:N14 F13:G14">
    <cfRule type="colorScale" priority="15">
      <colorScale>
        <cfvo type="num" val="1"/>
        <cfvo type="num" val="3"/>
        <cfvo type="num" val="5"/>
        <color theme="6" tint="-0.499984740745262"/>
        <color rgb="FFFFFF00"/>
        <color rgb="FFC00000"/>
      </colorScale>
    </cfRule>
  </conditionalFormatting>
  <conditionalFormatting sqref="H13:H14 O13:O14">
    <cfRule type="cellIs" dxfId="90" priority="11" operator="equal">
      <formula>"EXTREMA"</formula>
    </cfRule>
    <cfRule type="cellIs" dxfId="89" priority="12" operator="equal">
      <formula>"ALTA"</formula>
    </cfRule>
    <cfRule type="cellIs" dxfId="88" priority="13" operator="equal">
      <formula>"MODERADA"</formula>
    </cfRule>
    <cfRule type="cellIs" dxfId="87" priority="14" operator="equal">
      <formula>"BAJA"</formula>
    </cfRule>
  </conditionalFormatting>
  <conditionalFormatting sqref="H6:H7 O6:O7">
    <cfRule type="cellIs" dxfId="86" priority="10" operator="equal">
      <formula>"BAJA"</formula>
    </cfRule>
  </conditionalFormatting>
  <conditionalFormatting sqref="H6:H7 O6:O7">
    <cfRule type="cellIs" dxfId="85" priority="7" operator="equal">
      <formula>"EXTREMA"</formula>
    </cfRule>
    <cfRule type="cellIs" dxfId="84" priority="8" operator="equal">
      <formula>"ALTA"</formula>
    </cfRule>
    <cfRule type="cellIs" dxfId="83" priority="9" operator="equal">
      <formula>"MODERADA"</formula>
    </cfRule>
  </conditionalFormatting>
  <conditionalFormatting sqref="F6:G7 M6:N7">
    <cfRule type="colorScale" priority="6">
      <colorScale>
        <cfvo type="num" val="1"/>
        <cfvo type="num" val="3"/>
        <cfvo type="num" val="5"/>
        <color theme="6" tint="-0.499984740745262"/>
        <color rgb="FFFFFF00"/>
        <color rgb="FFC00000"/>
      </colorScale>
    </cfRule>
  </conditionalFormatting>
  <conditionalFormatting sqref="F8:G12 M8:N12">
    <cfRule type="colorScale" priority="5">
      <colorScale>
        <cfvo type="num" val="1"/>
        <cfvo type="num" val="3"/>
        <cfvo type="num" val="5"/>
        <color theme="6" tint="-0.499984740745262"/>
        <color rgb="FFFFFF00"/>
        <color rgb="FFC00000"/>
      </colorScale>
    </cfRule>
  </conditionalFormatting>
  <conditionalFormatting sqref="H8:H12 O8:O12">
    <cfRule type="cellIs" dxfId="82" priority="1" operator="equal">
      <formula>"EXTREMA"</formula>
    </cfRule>
    <cfRule type="cellIs" dxfId="81" priority="2" operator="equal">
      <formula>"ALTA"</formula>
    </cfRule>
    <cfRule type="cellIs" dxfId="80" priority="3" operator="equal">
      <formula>"MODERADA"</formula>
    </cfRule>
    <cfRule type="cellIs" dxfId="79" priority="4" operator="equal">
      <formula>"BAJA"</formula>
    </cfRule>
  </conditionalFormatting>
  <printOptions horizontalCentered="1"/>
  <pageMargins left="1.1023622047244095" right="0.11811023622047245" top="0.74803149606299213" bottom="0.35433070866141736" header="0.31496062992125984" footer="0.31496062992125984"/>
  <pageSetup paperSize="5" scale="40" fitToHeight="99" orientation="landscape" horizontalDpi="4294967295" verticalDpi="4294967295" r:id="rId1"/>
  <ignoredErrors>
    <ignoredError sqref="N8" evalErro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pageSetUpPr autoPageBreaks="0" fitToPage="1"/>
  </sheetPr>
  <dimension ref="A1:AC57"/>
  <sheetViews>
    <sheetView showGridLines="0" topLeftCell="M12" zoomScale="70" zoomScaleNormal="70" workbookViewId="0">
      <selection activeCell="W10" sqref="W10"/>
    </sheetView>
  </sheetViews>
  <sheetFormatPr baseColWidth="10" defaultColWidth="11.42578125" defaultRowHeight="12" x14ac:dyDescent="0.2"/>
  <cols>
    <col min="1" max="1" width="28.85546875" style="1" customWidth="1"/>
    <col min="2" max="2" width="21.7109375" style="1" customWidth="1"/>
    <col min="3" max="3" width="28.42578125" style="1" customWidth="1"/>
    <col min="4" max="4" width="25.14062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23.140625" style="1" customWidth="1"/>
    <col min="20" max="20" width="23.42578125" style="1" customWidth="1"/>
    <col min="21" max="21" width="27.28515625" style="2" customWidth="1"/>
    <col min="22" max="22" width="17.140625" style="1" bestFit="1" customWidth="1"/>
    <col min="23" max="23" width="61.42578125" style="1" bestFit="1" customWidth="1"/>
    <col min="24" max="24" width="11.7109375" style="1" bestFit="1" customWidth="1"/>
    <col min="25" max="25" width="41.42578125" style="1" bestFit="1" customWidth="1"/>
    <col min="26" max="26" width="17.140625" style="1" bestFit="1" customWidth="1"/>
    <col min="27" max="27" width="73.42578125" style="1" bestFit="1" customWidth="1"/>
    <col min="28" max="28" width="17.140625" style="1" bestFit="1" customWidth="1"/>
    <col min="29" max="29" width="72.140625" style="1" customWidth="1"/>
    <col min="30" max="16384" width="11.42578125" style="1"/>
  </cols>
  <sheetData>
    <row r="1" spans="1:29" ht="21" x14ac:dyDescent="0.35">
      <c r="B1" s="43"/>
      <c r="C1" s="43"/>
      <c r="D1" s="43"/>
      <c r="E1" s="389" t="s">
        <v>322</v>
      </c>
      <c r="F1" s="389"/>
      <c r="G1" s="389"/>
      <c r="H1" s="389"/>
      <c r="I1" s="389"/>
      <c r="J1" s="389"/>
      <c r="K1" s="389"/>
      <c r="L1" s="389"/>
      <c r="M1" s="389"/>
      <c r="N1" s="389"/>
      <c r="O1" s="389"/>
      <c r="P1" s="389"/>
      <c r="Q1" s="389"/>
      <c r="R1" s="389"/>
      <c r="S1" s="389"/>
      <c r="T1" s="389"/>
      <c r="U1" s="389"/>
    </row>
    <row r="2" spans="1:29" ht="21" customHeight="1" x14ac:dyDescent="0.35">
      <c r="B2" s="43"/>
      <c r="C2" s="43"/>
      <c r="D2" s="43"/>
      <c r="E2" s="389" t="s">
        <v>323</v>
      </c>
      <c r="F2" s="389"/>
      <c r="G2" s="389"/>
      <c r="H2" s="389"/>
      <c r="I2" s="389"/>
      <c r="J2" s="389"/>
      <c r="K2" s="389"/>
      <c r="L2" s="389"/>
      <c r="M2" s="389"/>
      <c r="N2" s="389"/>
      <c r="O2" s="389"/>
      <c r="P2" s="389"/>
      <c r="Q2" s="389"/>
      <c r="R2" s="389"/>
      <c r="S2" s="389"/>
      <c r="T2" s="389"/>
      <c r="U2" s="389"/>
    </row>
    <row r="3" spans="1:29" ht="40.5" customHeight="1" x14ac:dyDescent="0.35">
      <c r="B3" s="43"/>
      <c r="C3" s="43"/>
      <c r="D3" s="43"/>
      <c r="G3" s="36"/>
      <c r="H3" s="36"/>
      <c r="I3" s="36"/>
      <c r="J3" s="36"/>
      <c r="K3" s="37"/>
      <c r="L3" s="36"/>
      <c r="M3" s="36"/>
      <c r="N3" s="36"/>
      <c r="O3" s="36"/>
      <c r="P3" s="1"/>
      <c r="R3" s="3"/>
      <c r="S3" s="3"/>
      <c r="U3" s="1"/>
    </row>
    <row r="4" spans="1:29" ht="21.75" thickBot="1" x14ac:dyDescent="0.4">
      <c r="B4" s="38"/>
      <c r="C4" s="38"/>
      <c r="D4" s="59"/>
      <c r="E4" s="59"/>
      <c r="F4" s="59"/>
      <c r="G4" s="59"/>
      <c r="H4" s="59"/>
      <c r="I4" s="59"/>
      <c r="J4" s="59"/>
      <c r="K4" s="59"/>
      <c r="L4" s="59"/>
      <c r="M4" s="59"/>
      <c r="N4" s="59"/>
      <c r="O4" s="59"/>
      <c r="P4" s="59"/>
      <c r="Q4" s="59"/>
      <c r="R4" s="59"/>
      <c r="S4" s="59"/>
      <c r="T4" s="59"/>
      <c r="U4" s="38"/>
    </row>
    <row r="5" spans="1:29" s="15" customFormat="1" ht="24" customHeight="1" x14ac:dyDescent="0.25">
      <c r="A5" s="13"/>
      <c r="D5" s="288" t="s">
        <v>67</v>
      </c>
      <c r="E5" s="419" t="s">
        <v>246</v>
      </c>
      <c r="F5" s="419"/>
      <c r="G5" s="419"/>
      <c r="H5" s="419"/>
      <c r="I5" s="419"/>
      <c r="J5" s="419"/>
      <c r="K5" s="419"/>
      <c r="L5" s="419"/>
      <c r="M5" s="419"/>
      <c r="N5" s="419"/>
      <c r="O5" s="419"/>
      <c r="P5" s="419"/>
      <c r="Q5" s="420" t="s">
        <v>65</v>
      </c>
      <c r="R5" s="420"/>
      <c r="S5" s="421">
        <v>2023</v>
      </c>
      <c r="T5" s="421"/>
      <c r="U5" s="422"/>
    </row>
    <row r="6" spans="1:29" s="15" customFormat="1" ht="87" customHeight="1" thickBot="1" x14ac:dyDescent="0.3">
      <c r="A6" s="13"/>
      <c r="D6" s="289" t="s">
        <v>64</v>
      </c>
      <c r="E6" s="440" t="s">
        <v>247</v>
      </c>
      <c r="F6" s="440"/>
      <c r="G6" s="440"/>
      <c r="H6" s="440"/>
      <c r="I6" s="440"/>
      <c r="J6" s="440"/>
      <c r="K6" s="440"/>
      <c r="L6" s="440"/>
      <c r="M6" s="440"/>
      <c r="N6" s="440"/>
      <c r="O6" s="440"/>
      <c r="P6" s="440"/>
      <c r="Q6" s="440"/>
      <c r="R6" s="440"/>
      <c r="S6" s="440"/>
      <c r="T6" s="440"/>
      <c r="U6" s="441"/>
    </row>
    <row r="7" spans="1:29" s="15" customFormat="1" ht="15" x14ac:dyDescent="0.25">
      <c r="A7" s="13"/>
      <c r="B7" s="34"/>
      <c r="C7" s="34"/>
      <c r="H7" s="33"/>
      <c r="I7" s="25"/>
      <c r="J7" s="25"/>
      <c r="O7" s="33"/>
      <c r="P7" s="33"/>
      <c r="U7" s="33"/>
    </row>
    <row r="8" spans="1:29" s="25" customFormat="1" ht="30" customHeight="1" x14ac:dyDescent="0.25">
      <c r="A8" s="13"/>
      <c r="B8" s="363" t="s">
        <v>62</v>
      </c>
      <c r="C8" s="363" t="s">
        <v>61</v>
      </c>
      <c r="D8" s="363" t="s">
        <v>59</v>
      </c>
      <c r="E8" s="390" t="s">
        <v>58</v>
      </c>
      <c r="F8" s="363" t="s">
        <v>57</v>
      </c>
      <c r="G8" s="363"/>
      <c r="H8" s="370" t="s">
        <v>52</v>
      </c>
      <c r="I8" s="365" t="s">
        <v>56</v>
      </c>
      <c r="J8" s="367" t="s">
        <v>55</v>
      </c>
      <c r="K8" s="368"/>
      <c r="L8" s="391" t="s">
        <v>54</v>
      </c>
      <c r="M8" s="363" t="s">
        <v>53</v>
      </c>
      <c r="N8" s="363"/>
      <c r="O8" s="370" t="s">
        <v>52</v>
      </c>
      <c r="P8" s="390" t="s">
        <v>51</v>
      </c>
      <c r="Q8" s="363" t="s">
        <v>50</v>
      </c>
      <c r="R8" s="364" t="s">
        <v>49</v>
      </c>
      <c r="S8" s="363" t="s">
        <v>48</v>
      </c>
      <c r="T8" s="365" t="s">
        <v>47</v>
      </c>
      <c r="U8" s="363" t="s">
        <v>46</v>
      </c>
      <c r="V8" s="369" t="s">
        <v>654</v>
      </c>
      <c r="W8" s="369"/>
      <c r="X8" s="369" t="s">
        <v>655</v>
      </c>
      <c r="Y8" s="369"/>
      <c r="Z8" s="369" t="s">
        <v>656</v>
      </c>
      <c r="AA8" s="369"/>
      <c r="AB8" s="369" t="s">
        <v>657</v>
      </c>
      <c r="AC8" s="369"/>
    </row>
    <row r="9" spans="1:29" s="25" customFormat="1" ht="96.75" customHeight="1" x14ac:dyDescent="0.25">
      <c r="A9" s="13"/>
      <c r="B9" s="363"/>
      <c r="C9" s="363"/>
      <c r="D9" s="363"/>
      <c r="E9" s="390"/>
      <c r="F9" s="32" t="s">
        <v>42</v>
      </c>
      <c r="G9" s="31" t="s">
        <v>41</v>
      </c>
      <c r="H9" s="371"/>
      <c r="I9" s="366"/>
      <c r="J9" s="30" t="s">
        <v>44</v>
      </c>
      <c r="K9" s="29" t="s">
        <v>43</v>
      </c>
      <c r="L9" s="392"/>
      <c r="M9" s="28" t="s">
        <v>42</v>
      </c>
      <c r="N9" s="27" t="s">
        <v>41</v>
      </c>
      <c r="O9" s="371"/>
      <c r="P9" s="390"/>
      <c r="Q9" s="363"/>
      <c r="R9" s="364"/>
      <c r="S9" s="363"/>
      <c r="T9" s="366"/>
      <c r="U9" s="363"/>
      <c r="V9" s="26" t="s">
        <v>630</v>
      </c>
      <c r="W9" s="26" t="s">
        <v>40</v>
      </c>
      <c r="X9" s="26" t="s">
        <v>630</v>
      </c>
      <c r="Y9" s="26" t="s">
        <v>40</v>
      </c>
      <c r="Z9" s="26" t="s">
        <v>630</v>
      </c>
      <c r="AA9" s="26" t="s">
        <v>40</v>
      </c>
      <c r="AB9" s="26" t="s">
        <v>630</v>
      </c>
      <c r="AC9" s="26" t="s">
        <v>40</v>
      </c>
    </row>
    <row r="10" spans="1:29" s="15" customFormat="1" ht="208.5" customHeight="1" x14ac:dyDescent="0.25">
      <c r="A10" s="23"/>
      <c r="B10" s="17" t="s">
        <v>248</v>
      </c>
      <c r="C10" s="22" t="s">
        <v>249</v>
      </c>
      <c r="D10" s="17" t="s">
        <v>250</v>
      </c>
      <c r="E10" s="18" t="s">
        <v>14</v>
      </c>
      <c r="F10" s="17">
        <v>2</v>
      </c>
      <c r="G10" s="17">
        <v>3</v>
      </c>
      <c r="H10" s="20" t="str">
        <f>INDEX([11]Listas!$L$4:$P$8,F10,G10)</f>
        <v>MODERADA</v>
      </c>
      <c r="I10" s="21" t="s">
        <v>251</v>
      </c>
      <c r="J10" s="19" t="s">
        <v>20</v>
      </c>
      <c r="K10" s="19" t="str">
        <f>IF('[11]Evaluación de Controles'!F47="X","Probabilidad",IF('[11]Evaluación de Controles'!H47="X","Impacto",))</f>
        <v>Probabilidad</v>
      </c>
      <c r="L10" s="17">
        <f>'[11]Evaluación de Controles'!X47</f>
        <v>85</v>
      </c>
      <c r="M10" s="17">
        <f>IF('[11]Evaluación de Controles'!F47="X",IF(L10&gt;75,IF(F10&gt;2,F10-2,IF(F10&gt;1,F10-1,F10)),IF(L10&gt;50,IF(F10&gt;1,F10-1,F10),F10)),F10)</f>
        <v>1</v>
      </c>
      <c r="N10" s="17">
        <f>IF('[11]Evaluación de Controles'!H47="X",IF(L10&gt;75,IF(G10&gt;2,G10-2,IF(G10&gt;1,G10-1,G10)),IF(L10&gt;50,IF(G10&gt;1,G10-1,G10),G10)),G10)</f>
        <v>1</v>
      </c>
      <c r="O10" s="20" t="str">
        <f>INDEX([11]Listas!$L$4:$P$8,M10,N10)</f>
        <v>BAJA</v>
      </c>
      <c r="P10" s="19"/>
      <c r="Q10" s="17" t="s">
        <v>252</v>
      </c>
      <c r="R10" s="18" t="s">
        <v>155</v>
      </c>
      <c r="S10" s="17" t="s">
        <v>253</v>
      </c>
      <c r="T10" s="17" t="s">
        <v>254</v>
      </c>
      <c r="U10" s="17" t="s">
        <v>255</v>
      </c>
      <c r="V10" s="67"/>
      <c r="W10" s="323"/>
      <c r="X10" s="67"/>
      <c r="Y10" s="323"/>
      <c r="Z10" s="67"/>
      <c r="AA10" s="335"/>
      <c r="AB10" s="67"/>
      <c r="AC10" s="335"/>
    </row>
    <row r="11" spans="1:29" s="15" customFormat="1" ht="212.25" customHeight="1" x14ac:dyDescent="0.25">
      <c r="A11" s="23"/>
      <c r="B11" s="17" t="s">
        <v>256</v>
      </c>
      <c r="C11" s="22" t="s">
        <v>257</v>
      </c>
      <c r="D11" s="17" t="s">
        <v>258</v>
      </c>
      <c r="E11" s="18" t="s">
        <v>14</v>
      </c>
      <c r="F11" s="17">
        <v>2</v>
      </c>
      <c r="G11" s="17">
        <v>2</v>
      </c>
      <c r="H11" s="20" t="str">
        <f>INDEX([11]Listas!$L$4:$P$8,F11,G11)</f>
        <v>BAJA</v>
      </c>
      <c r="I11" s="21" t="s">
        <v>259</v>
      </c>
      <c r="J11" s="19" t="s">
        <v>12</v>
      </c>
      <c r="K11" s="19" t="str">
        <f>IF('[11]Evaluación de Controles'!F48="X","Probabilidad",IF('[11]Evaluación de Controles'!H48="X","Impacto",))</f>
        <v>Probabilidad</v>
      </c>
      <c r="L11" s="17">
        <f>'[11]Evaluación de Controles'!X48</f>
        <v>85</v>
      </c>
      <c r="M11" s="17">
        <f>IF('[11]Evaluación de Controles'!F48="X",IF(L11&gt;75,IF(F11&gt;2,F11-2,IF(F11&gt;1,F11-1,F11)),IF(L11&gt;50,IF(F11&gt;1,F11-1,F11),F11)),F11)</f>
        <v>1</v>
      </c>
      <c r="N11" s="17">
        <f>IF('[11]Evaluación de Controles'!H48="X",IF(L11&gt;75,IF(G11&gt;2,G11-2,IF(G11&gt;1,G11-1,G11)),IF(L11&gt;50,IF(G11&gt;1,G11-1,G11),G11)),G11)</f>
        <v>2</v>
      </c>
      <c r="O11" s="20" t="str">
        <f>INDEX([11]Listas!$L$4:$P$8,M11,N11)</f>
        <v>BAJA</v>
      </c>
      <c r="P11" s="19"/>
      <c r="Q11" s="17" t="s">
        <v>260</v>
      </c>
      <c r="R11" s="18" t="s">
        <v>95</v>
      </c>
      <c r="S11" s="17" t="s">
        <v>253</v>
      </c>
      <c r="T11" s="17" t="s">
        <v>261</v>
      </c>
      <c r="U11" s="17" t="s">
        <v>262</v>
      </c>
      <c r="V11" s="67"/>
      <c r="W11" s="322"/>
      <c r="X11" s="67"/>
      <c r="Y11" s="324"/>
      <c r="Z11" s="67"/>
      <c r="AA11" s="335"/>
      <c r="AB11" s="67"/>
      <c r="AC11" s="335"/>
    </row>
    <row r="12" spans="1:29" s="15" customFormat="1" ht="201" customHeight="1" x14ac:dyDescent="0.25">
      <c r="A12" s="23"/>
      <c r="B12" s="17" t="s">
        <v>263</v>
      </c>
      <c r="C12" s="22" t="s">
        <v>264</v>
      </c>
      <c r="D12" s="17" t="s">
        <v>265</v>
      </c>
      <c r="E12" s="18" t="s">
        <v>14</v>
      </c>
      <c r="F12" s="17">
        <v>2</v>
      </c>
      <c r="G12" s="17">
        <v>2</v>
      </c>
      <c r="H12" s="20" t="str">
        <f>INDEX([11]Listas!$L$4:$P$8,F12,G12)</f>
        <v>BAJA</v>
      </c>
      <c r="I12" s="21" t="s">
        <v>266</v>
      </c>
      <c r="J12" s="19" t="s">
        <v>12</v>
      </c>
      <c r="K12" s="19" t="str">
        <f>IF('[11]Evaluación de Controles'!F49="X","Probabilidad",IF('[11]Evaluación de Controles'!H49="X","Impacto",))</f>
        <v>Probabilidad</v>
      </c>
      <c r="L12" s="17">
        <f>'[11]Evaluación de Controles'!X49</f>
        <v>40</v>
      </c>
      <c r="M12" s="17">
        <f>IF('[11]Evaluación de Controles'!F49="X",IF(L12&gt;75,IF(F12&gt;2,F12-2,IF(F12&gt;1,F12-1,F12)),IF(L12&gt;50,IF(F12&gt;1,F12-1,F12),F12)),F12)</f>
        <v>2</v>
      </c>
      <c r="N12" s="17">
        <f>IF('[11]Evaluación de Controles'!H49="X",IF(L12&gt;75,IF(G12&gt;2,G12-2,IF(G12&gt;1,G12-1,G12)),IF(L12&gt;50,IF(G12&gt;1,G12-1,G12),G12)),G12)</f>
        <v>2</v>
      </c>
      <c r="O12" s="20" t="str">
        <f>INDEX([11]Listas!$L$4:$P$8,M12,N12)</f>
        <v>BAJA</v>
      </c>
      <c r="P12" s="19"/>
      <c r="Q12" s="17" t="s">
        <v>267</v>
      </c>
      <c r="R12" s="18" t="s">
        <v>268</v>
      </c>
      <c r="S12" s="17" t="s">
        <v>269</v>
      </c>
      <c r="T12" s="17" t="s">
        <v>270</v>
      </c>
      <c r="U12" s="17" t="s">
        <v>271</v>
      </c>
      <c r="V12" s="67"/>
      <c r="W12" s="322"/>
      <c r="X12" s="67"/>
      <c r="Y12" s="66"/>
      <c r="Z12" s="67"/>
      <c r="AA12" s="335"/>
      <c r="AB12" s="67"/>
      <c r="AC12" s="335"/>
    </row>
    <row r="13" spans="1:29" s="15" customFormat="1" ht="105.75" hidden="1" customHeight="1" x14ac:dyDescent="0.25">
      <c r="A13" s="23"/>
      <c r="B13" s="17"/>
      <c r="C13" s="22"/>
      <c r="D13" s="17"/>
      <c r="E13" s="18"/>
      <c r="F13" s="17"/>
      <c r="G13" s="17"/>
      <c r="H13" s="20"/>
      <c r="I13" s="21"/>
      <c r="J13" s="19"/>
      <c r="K13" s="19"/>
      <c r="L13" s="17"/>
      <c r="M13" s="17"/>
      <c r="N13" s="17"/>
      <c r="O13" s="20"/>
      <c r="P13" s="19"/>
      <c r="Q13" s="17"/>
      <c r="R13" s="18"/>
      <c r="S13" s="17"/>
      <c r="T13" s="17"/>
      <c r="U13" s="17"/>
    </row>
    <row r="14" spans="1:29" s="15" customFormat="1" ht="109.5" hidden="1" customHeight="1" x14ac:dyDescent="0.25">
      <c r="A14" s="23"/>
      <c r="B14" s="17"/>
      <c r="C14" s="22"/>
      <c r="D14" s="17"/>
      <c r="E14" s="18"/>
      <c r="F14" s="17"/>
      <c r="G14" s="17"/>
      <c r="H14" s="20"/>
      <c r="I14" s="21"/>
      <c r="J14" s="19"/>
      <c r="K14" s="19"/>
      <c r="L14" s="17"/>
      <c r="M14" s="17"/>
      <c r="N14" s="17"/>
      <c r="O14" s="20"/>
      <c r="P14" s="19"/>
      <c r="Q14" s="17"/>
      <c r="R14" s="18"/>
      <c r="S14" s="17"/>
      <c r="T14" s="17"/>
      <c r="U14" s="17"/>
    </row>
    <row r="15" spans="1:29" x14ac:dyDescent="0.2">
      <c r="C15" s="14"/>
      <c r="L15" s="8"/>
    </row>
    <row r="16" spans="1:29" x14ac:dyDescent="0.2">
      <c r="B16" s="9"/>
      <c r="C16" s="9"/>
      <c r="D16" s="9"/>
      <c r="E16" s="9"/>
      <c r="F16" s="372" t="s">
        <v>6</v>
      </c>
      <c r="G16" s="372"/>
      <c r="H16" s="7">
        <f>COUNTIF(H10:H12,"BAJA")</f>
        <v>2</v>
      </c>
      <c r="L16" s="8"/>
      <c r="M16" s="372" t="s">
        <v>6</v>
      </c>
      <c r="N16" s="372"/>
      <c r="O16" s="7">
        <f>COUNTIF(O10:O12,"BAJA")</f>
        <v>3</v>
      </c>
    </row>
    <row r="17" spans="2:21" x14ac:dyDescent="0.2">
      <c r="B17" s="409"/>
      <c r="C17" s="409"/>
      <c r="D17" s="409"/>
      <c r="E17" s="409"/>
      <c r="F17" s="372" t="s">
        <v>5</v>
      </c>
      <c r="G17" s="372"/>
      <c r="H17" s="7">
        <f>COUNTIF(H10:H12,"MODERADA")</f>
        <v>1</v>
      </c>
      <c r="L17" s="9"/>
      <c r="M17" s="372" t="s">
        <v>5</v>
      </c>
      <c r="N17" s="372"/>
      <c r="O17" s="7">
        <f>COUNTIF(O10:O12,"MODERADA")</f>
        <v>0</v>
      </c>
    </row>
    <row r="18" spans="2:21" x14ac:dyDescent="0.2">
      <c r="B18" s="12"/>
      <c r="D18" s="12"/>
      <c r="F18" s="372" t="s">
        <v>4</v>
      </c>
      <c r="G18" s="372"/>
      <c r="H18" s="7">
        <f>COUNTIF(H10:H12,"ALTA")</f>
        <v>0</v>
      </c>
      <c r="M18" s="372" t="s">
        <v>4</v>
      </c>
      <c r="N18" s="372"/>
      <c r="O18" s="7">
        <f>COUNTIF(O10:O12,"ALTA")</f>
        <v>0</v>
      </c>
      <c r="P18" s="1"/>
      <c r="U18" s="1"/>
    </row>
    <row r="19" spans="2:21" ht="15.75" x14ac:dyDescent="0.2">
      <c r="B19" s="11" t="s">
        <v>3</v>
      </c>
      <c r="D19" s="10" t="s">
        <v>2</v>
      </c>
      <c r="F19" s="372" t="s">
        <v>1</v>
      </c>
      <c r="G19" s="372"/>
      <c r="H19" s="7">
        <f>COUNTIF(H10:H12,"EXTREMA")</f>
        <v>0</v>
      </c>
      <c r="M19" s="372" t="s">
        <v>1</v>
      </c>
      <c r="N19" s="372"/>
      <c r="O19" s="7">
        <f>COUNTIF(O10:O12,"EXTREMA")</f>
        <v>0</v>
      </c>
      <c r="P19" s="1"/>
      <c r="U19" s="1"/>
    </row>
    <row r="20" spans="2:21" x14ac:dyDescent="0.2">
      <c r="L20" s="1" t="s">
        <v>0</v>
      </c>
      <c r="O20" s="1"/>
      <c r="P20" s="1"/>
      <c r="U20" s="1"/>
    </row>
    <row r="21" spans="2:21" x14ac:dyDescent="0.2">
      <c r="O21" s="1"/>
      <c r="P21" s="1"/>
      <c r="U21" s="1"/>
    </row>
    <row r="22" spans="2:21" ht="15.75" x14ac:dyDescent="0.2">
      <c r="B22" s="6"/>
      <c r="C22" s="5"/>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pans="8:21" x14ac:dyDescent="0.2">
      <c r="O33" s="1"/>
      <c r="P33" s="1"/>
      <c r="U33" s="1"/>
    </row>
    <row r="34" spans="8:21" x14ac:dyDescent="0.2">
      <c r="H34" s="1"/>
      <c r="I34" s="1"/>
      <c r="J34" s="1"/>
      <c r="O34" s="1"/>
      <c r="P34" s="1"/>
      <c r="U34" s="1"/>
    </row>
    <row r="35" spans="8:21" x14ac:dyDescent="0.2">
      <c r="H35" s="1"/>
      <c r="I35" s="1"/>
      <c r="J35" s="1"/>
      <c r="O35" s="1"/>
      <c r="P35" s="1"/>
      <c r="U35" s="1"/>
    </row>
    <row r="36" spans="8:21" x14ac:dyDescent="0.2">
      <c r="H36" s="1"/>
      <c r="I36" s="1"/>
      <c r="J36" s="1"/>
      <c r="O36" s="1"/>
      <c r="P36" s="1"/>
      <c r="U36" s="1"/>
    </row>
    <row r="37" spans="8:21" x14ac:dyDescent="0.2">
      <c r="H37" s="1"/>
      <c r="I37" s="1"/>
      <c r="J37" s="1"/>
      <c r="O37" s="1"/>
      <c r="P37" s="1"/>
      <c r="U37" s="1"/>
    </row>
    <row r="38" spans="8:21" x14ac:dyDescent="0.2">
      <c r="H38" s="1"/>
      <c r="I38" s="1"/>
      <c r="J38" s="1"/>
      <c r="O38" s="1"/>
      <c r="P38" s="1"/>
      <c r="U38" s="1"/>
    </row>
    <row r="39" spans="8:21" x14ac:dyDescent="0.2">
      <c r="H39" s="1"/>
      <c r="I39" s="1"/>
      <c r="J39" s="1"/>
      <c r="O39" s="1"/>
      <c r="P39" s="1"/>
      <c r="U39" s="1"/>
    </row>
    <row r="40" spans="8:21" x14ac:dyDescent="0.2">
      <c r="H40" s="1"/>
      <c r="I40" s="1"/>
      <c r="J40" s="1"/>
      <c r="O40" s="1"/>
      <c r="P40" s="1"/>
      <c r="U40" s="1"/>
    </row>
    <row r="41" spans="8:21" x14ac:dyDescent="0.2">
      <c r="H41" s="1"/>
      <c r="I41" s="1"/>
      <c r="J41" s="1"/>
      <c r="O41" s="1"/>
      <c r="P41" s="1"/>
      <c r="U41" s="1"/>
    </row>
    <row r="42" spans="8:21" x14ac:dyDescent="0.2">
      <c r="H42" s="1"/>
      <c r="I42" s="1"/>
      <c r="J42" s="1"/>
      <c r="O42" s="1"/>
      <c r="P42" s="1"/>
      <c r="U42" s="1"/>
    </row>
    <row r="43" spans="8:21" x14ac:dyDescent="0.2">
      <c r="H43" s="1"/>
      <c r="I43" s="1"/>
      <c r="J43" s="1"/>
      <c r="O43" s="1"/>
      <c r="P43" s="1"/>
      <c r="U43" s="1"/>
    </row>
    <row r="44" spans="8:21" x14ac:dyDescent="0.2">
      <c r="H44" s="1"/>
      <c r="I44" s="1"/>
      <c r="J44" s="1"/>
      <c r="O44" s="1"/>
      <c r="P44" s="1"/>
      <c r="U44" s="1"/>
    </row>
    <row r="45" spans="8:21" x14ac:dyDescent="0.2">
      <c r="H45" s="1"/>
      <c r="I45" s="1"/>
      <c r="J45" s="1"/>
      <c r="O45" s="1"/>
      <c r="P45" s="1"/>
      <c r="U45" s="1"/>
    </row>
    <row r="46" spans="8:21" x14ac:dyDescent="0.2">
      <c r="H46" s="1"/>
      <c r="I46" s="1"/>
      <c r="J46" s="1"/>
      <c r="O46" s="1"/>
      <c r="P46" s="1"/>
      <c r="U46" s="1"/>
    </row>
    <row r="47" spans="8:21" x14ac:dyDescent="0.2">
      <c r="H47" s="1"/>
      <c r="I47" s="1"/>
      <c r="J47" s="1"/>
      <c r="O47" s="1"/>
      <c r="P47" s="1"/>
      <c r="U47" s="1"/>
    </row>
    <row r="48" spans="8:21" x14ac:dyDescent="0.2">
      <c r="H48" s="1"/>
      <c r="I48" s="1"/>
      <c r="J48" s="1"/>
      <c r="O48" s="1"/>
      <c r="P48" s="1"/>
      <c r="U48" s="1"/>
    </row>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sheetData>
  <mergeCells count="36">
    <mergeCell ref="E1:U1"/>
    <mergeCell ref="E2:U2"/>
    <mergeCell ref="S5:U5"/>
    <mergeCell ref="V8:W8"/>
    <mergeCell ref="E5:P5"/>
    <mergeCell ref="Q5:R5"/>
    <mergeCell ref="Z8:AA8"/>
    <mergeCell ref="AB8:AC8"/>
    <mergeCell ref="E6:U6"/>
    <mergeCell ref="Q8:Q9"/>
    <mergeCell ref="S8:S9"/>
    <mergeCell ref="T8:T9"/>
    <mergeCell ref="J8:K8"/>
    <mergeCell ref="L8:L9"/>
    <mergeCell ref="M8:N8"/>
    <mergeCell ref="X8:Y8"/>
    <mergeCell ref="U8:U9"/>
    <mergeCell ref="F19:G19"/>
    <mergeCell ref="M19:N19"/>
    <mergeCell ref="F18:G18"/>
    <mergeCell ref="M18:N18"/>
    <mergeCell ref="R8:R9"/>
    <mergeCell ref="I8:I9"/>
    <mergeCell ref="F16:G16"/>
    <mergeCell ref="M16:N16"/>
    <mergeCell ref="F8:G8"/>
    <mergeCell ref="H8:H9"/>
    <mergeCell ref="B17:E17"/>
    <mergeCell ref="O8:O9"/>
    <mergeCell ref="P8:P9"/>
    <mergeCell ref="F17:G17"/>
    <mergeCell ref="M17:N17"/>
    <mergeCell ref="D8:D9"/>
    <mergeCell ref="B8:B9"/>
    <mergeCell ref="C8:C9"/>
    <mergeCell ref="E8:E9"/>
  </mergeCells>
  <conditionalFormatting sqref="H7 O7 H15:H1048576 O15:O1048576">
    <cfRule type="cellIs" dxfId="78" priority="82" operator="equal">
      <formula>"BAJA"</formula>
    </cfRule>
  </conditionalFormatting>
  <conditionalFormatting sqref="H7 O7 H15:H1048576 O15:O1048576">
    <cfRule type="cellIs" dxfId="77" priority="79" operator="equal">
      <formula>"EXTREMA"</formula>
    </cfRule>
    <cfRule type="cellIs" dxfId="76" priority="80" operator="equal">
      <formula>"ALTA"</formula>
    </cfRule>
    <cfRule type="cellIs" dxfId="75" priority="81" operator="equal">
      <formula>"MODERADA"</formula>
    </cfRule>
  </conditionalFormatting>
  <conditionalFormatting sqref="E15:F1048576 E7:F7 F10:G14 M7:N7 M15:N1048576">
    <cfRule type="colorScale" priority="78">
      <colorScale>
        <cfvo type="num" val="1"/>
        <cfvo type="num" val="3"/>
        <cfvo type="num" val="5"/>
        <color theme="6" tint="-0.499984740745262"/>
        <color rgb="FFFFFF00"/>
        <color rgb="FFC00000"/>
      </colorScale>
    </cfRule>
  </conditionalFormatting>
  <conditionalFormatting sqref="H16:H19">
    <cfRule type="cellIs" dxfId="74" priority="77" operator="equal">
      <formula>"BAJA"</formula>
    </cfRule>
  </conditionalFormatting>
  <conditionalFormatting sqref="H16:H19">
    <cfRule type="cellIs" dxfId="73" priority="74" operator="equal">
      <formula>"EXTREMA"</formula>
    </cfRule>
    <cfRule type="cellIs" dxfId="72" priority="75" operator="equal">
      <formula>"ALTA"</formula>
    </cfRule>
    <cfRule type="cellIs" dxfId="71" priority="76" operator="equal">
      <formula>"MODERADA"</formula>
    </cfRule>
  </conditionalFormatting>
  <conditionalFormatting sqref="F16:F19">
    <cfRule type="colorScale" priority="73">
      <colorScale>
        <cfvo type="num" val="1"/>
        <cfvo type="num" val="3"/>
        <cfvo type="num" val="5"/>
        <color theme="6" tint="-0.499984740745262"/>
        <color rgb="FFFFFF00"/>
        <color rgb="FFC00000"/>
      </colorScale>
    </cfRule>
  </conditionalFormatting>
  <conditionalFormatting sqref="H16:H19">
    <cfRule type="cellIs" dxfId="70" priority="72" operator="equal">
      <formula>"BAJA"</formula>
    </cfRule>
  </conditionalFormatting>
  <conditionalFormatting sqref="H16:H19">
    <cfRule type="cellIs" dxfId="69" priority="69" operator="equal">
      <formula>"EXTREMA"</formula>
    </cfRule>
    <cfRule type="cellIs" dxfId="68" priority="70" operator="equal">
      <formula>"ALTA"</formula>
    </cfRule>
    <cfRule type="cellIs" dxfId="67" priority="71" operator="equal">
      <formula>"MODERADA"</formula>
    </cfRule>
  </conditionalFormatting>
  <conditionalFormatting sqref="F16:F19">
    <cfRule type="colorScale" priority="68">
      <colorScale>
        <cfvo type="num" val="1"/>
        <cfvo type="num" val="3"/>
        <cfvo type="num" val="5"/>
        <color theme="6" tint="-0.499984740745262"/>
        <color rgb="FFFFFF00"/>
        <color rgb="FFC00000"/>
      </colorScale>
    </cfRule>
  </conditionalFormatting>
  <conditionalFormatting sqref="H16:H19">
    <cfRule type="cellIs" dxfId="66" priority="67" operator="equal">
      <formula>"BAJA"</formula>
    </cfRule>
  </conditionalFormatting>
  <conditionalFormatting sqref="H16:H19">
    <cfRule type="cellIs" dxfId="65" priority="64" operator="equal">
      <formula>"EXTREMA"</formula>
    </cfRule>
    <cfRule type="cellIs" dxfId="64" priority="65" operator="equal">
      <formula>"ALTA"</formula>
    </cfRule>
    <cfRule type="cellIs" dxfId="63" priority="66" operator="equal">
      <formula>"MODERADA"</formula>
    </cfRule>
  </conditionalFormatting>
  <conditionalFormatting sqref="F16:F19">
    <cfRule type="colorScale" priority="63">
      <colorScale>
        <cfvo type="num" val="1"/>
        <cfvo type="num" val="3"/>
        <cfvo type="num" val="5"/>
        <color theme="6" tint="-0.499984740745262"/>
        <color rgb="FFFFFF00"/>
        <color rgb="FFC00000"/>
      </colorScale>
    </cfRule>
  </conditionalFormatting>
  <conditionalFormatting sqref="H16:H19">
    <cfRule type="cellIs" dxfId="62" priority="62" operator="equal">
      <formula>"BAJA"</formula>
    </cfRule>
  </conditionalFormatting>
  <conditionalFormatting sqref="H16:H19">
    <cfRule type="cellIs" dxfId="61" priority="59" operator="equal">
      <formula>"EXTREMA"</formula>
    </cfRule>
    <cfRule type="cellIs" dxfId="60" priority="60" operator="equal">
      <formula>"ALTA"</formula>
    </cfRule>
    <cfRule type="cellIs" dxfId="59" priority="61" operator="equal">
      <formula>"MODERADA"</formula>
    </cfRule>
  </conditionalFormatting>
  <conditionalFormatting sqref="F16:F19">
    <cfRule type="colorScale" priority="58">
      <colorScale>
        <cfvo type="num" val="1"/>
        <cfvo type="num" val="3"/>
        <cfvo type="num" val="5"/>
        <color theme="6" tint="-0.499984740745262"/>
        <color rgb="FFFFFF00"/>
        <color rgb="FFC00000"/>
      </colorScale>
    </cfRule>
  </conditionalFormatting>
  <conditionalFormatting sqref="H16:H19">
    <cfRule type="cellIs" dxfId="58" priority="57" operator="equal">
      <formula>"BAJA"</formula>
    </cfRule>
  </conditionalFormatting>
  <conditionalFormatting sqref="H16:H19">
    <cfRule type="cellIs" dxfId="57" priority="54" operator="equal">
      <formula>"EXTREMA"</formula>
    </cfRule>
    <cfRule type="cellIs" dxfId="56" priority="55" operator="equal">
      <formula>"ALTA"</formula>
    </cfRule>
    <cfRule type="cellIs" dxfId="55" priority="56" operator="equal">
      <formula>"MODERADA"</formula>
    </cfRule>
  </conditionalFormatting>
  <conditionalFormatting sqref="F16:F19">
    <cfRule type="colorScale" priority="53">
      <colorScale>
        <cfvo type="num" val="1"/>
        <cfvo type="num" val="3"/>
        <cfvo type="num" val="5"/>
        <color theme="6" tint="-0.499984740745262"/>
        <color rgb="FFFFFF00"/>
        <color rgb="FFC00000"/>
      </colorScale>
    </cfRule>
  </conditionalFormatting>
  <conditionalFormatting sqref="H16:H19">
    <cfRule type="cellIs" dxfId="54" priority="52" operator="equal">
      <formula>"BAJA"</formula>
    </cfRule>
  </conditionalFormatting>
  <conditionalFormatting sqref="H16:H19">
    <cfRule type="cellIs" dxfId="53" priority="49" operator="equal">
      <formula>"EXTREMA"</formula>
    </cfRule>
    <cfRule type="cellIs" dxfId="52" priority="50" operator="equal">
      <formula>"ALTA"</formula>
    </cfRule>
    <cfRule type="cellIs" dxfId="51" priority="51" operator="equal">
      <formula>"MODERADA"</formula>
    </cfRule>
  </conditionalFormatting>
  <conditionalFormatting sqref="O16:O19">
    <cfRule type="cellIs" dxfId="50" priority="48" operator="equal">
      <formula>"BAJA"</formula>
    </cfRule>
  </conditionalFormatting>
  <conditionalFormatting sqref="O16:O19">
    <cfRule type="cellIs" dxfId="49" priority="45" operator="equal">
      <formula>"EXTREMA"</formula>
    </cfRule>
    <cfRule type="cellIs" dxfId="48" priority="46" operator="equal">
      <formula>"ALTA"</formula>
    </cfRule>
    <cfRule type="cellIs" dxfId="47" priority="47" operator="equal">
      <formula>"MODERADA"</formula>
    </cfRule>
  </conditionalFormatting>
  <conditionalFormatting sqref="M16:M19">
    <cfRule type="colorScale" priority="44">
      <colorScale>
        <cfvo type="num" val="1"/>
        <cfvo type="num" val="3"/>
        <cfvo type="num" val="5"/>
        <color theme="6" tint="-0.499984740745262"/>
        <color rgb="FFFFFF00"/>
        <color rgb="FFC00000"/>
      </colorScale>
    </cfRule>
  </conditionalFormatting>
  <conditionalFormatting sqref="O16:O19">
    <cfRule type="cellIs" dxfId="46" priority="43" operator="equal">
      <formula>"BAJA"</formula>
    </cfRule>
  </conditionalFormatting>
  <conditionalFormatting sqref="O16:O19">
    <cfRule type="cellIs" dxfId="45" priority="40" operator="equal">
      <formula>"EXTREMA"</formula>
    </cfRule>
    <cfRule type="cellIs" dxfId="44" priority="41" operator="equal">
      <formula>"ALTA"</formula>
    </cfRule>
    <cfRule type="cellIs" dxfId="43" priority="42" operator="equal">
      <formula>"MODERADA"</formula>
    </cfRule>
  </conditionalFormatting>
  <conditionalFormatting sqref="M16:M19">
    <cfRule type="colorScale" priority="39">
      <colorScale>
        <cfvo type="num" val="1"/>
        <cfvo type="num" val="3"/>
        <cfvo type="num" val="5"/>
        <color theme="6" tint="-0.499984740745262"/>
        <color rgb="FFFFFF00"/>
        <color rgb="FFC00000"/>
      </colorScale>
    </cfRule>
  </conditionalFormatting>
  <conditionalFormatting sqref="O16:O19">
    <cfRule type="cellIs" dxfId="42" priority="38" operator="equal">
      <formula>"BAJA"</formula>
    </cfRule>
  </conditionalFormatting>
  <conditionalFormatting sqref="O16:O19">
    <cfRule type="cellIs" dxfId="41" priority="35" operator="equal">
      <formula>"EXTREMA"</formula>
    </cfRule>
    <cfRule type="cellIs" dxfId="40" priority="36" operator="equal">
      <formula>"ALTA"</formula>
    </cfRule>
    <cfRule type="cellIs" dxfId="39" priority="37" operator="equal">
      <formula>"MODERADA"</formula>
    </cfRule>
  </conditionalFormatting>
  <conditionalFormatting sqref="M16:M19">
    <cfRule type="colorScale" priority="34">
      <colorScale>
        <cfvo type="num" val="1"/>
        <cfvo type="num" val="3"/>
        <cfvo type="num" val="5"/>
        <color theme="6" tint="-0.499984740745262"/>
        <color rgb="FFFFFF00"/>
        <color rgb="FFC00000"/>
      </colorScale>
    </cfRule>
  </conditionalFormatting>
  <conditionalFormatting sqref="O16:O19">
    <cfRule type="cellIs" dxfId="38" priority="33" operator="equal">
      <formula>"BAJA"</formula>
    </cfRule>
  </conditionalFormatting>
  <conditionalFormatting sqref="O16:O19">
    <cfRule type="cellIs" dxfId="37" priority="30" operator="equal">
      <formula>"EXTREMA"</formula>
    </cfRule>
    <cfRule type="cellIs" dxfId="36" priority="31" operator="equal">
      <formula>"ALTA"</formula>
    </cfRule>
    <cfRule type="cellIs" dxfId="35" priority="32" operator="equal">
      <formula>"MODERADA"</formula>
    </cfRule>
  </conditionalFormatting>
  <conditionalFormatting sqref="M16:M19">
    <cfRule type="colorScale" priority="29">
      <colorScale>
        <cfvo type="num" val="1"/>
        <cfvo type="num" val="3"/>
        <cfvo type="num" val="5"/>
        <color theme="6" tint="-0.499984740745262"/>
        <color rgb="FFFFFF00"/>
        <color rgb="FFC00000"/>
      </colorScale>
    </cfRule>
  </conditionalFormatting>
  <conditionalFormatting sqref="O16:O19">
    <cfRule type="cellIs" dxfId="34" priority="28" operator="equal">
      <formula>"BAJA"</formula>
    </cfRule>
  </conditionalFormatting>
  <conditionalFormatting sqref="O16:O19">
    <cfRule type="cellIs" dxfId="33" priority="25" operator="equal">
      <formula>"EXTREMA"</formula>
    </cfRule>
    <cfRule type="cellIs" dxfId="32" priority="26" operator="equal">
      <formula>"ALTA"</formula>
    </cfRule>
    <cfRule type="cellIs" dxfId="31" priority="27" operator="equal">
      <formula>"MODERADA"</formula>
    </cfRule>
  </conditionalFormatting>
  <conditionalFormatting sqref="M16:M19">
    <cfRule type="colorScale" priority="24">
      <colorScale>
        <cfvo type="num" val="1"/>
        <cfvo type="num" val="3"/>
        <cfvo type="num" val="5"/>
        <color theme="6" tint="-0.499984740745262"/>
        <color rgb="FFFFFF00"/>
        <color rgb="FFC00000"/>
      </colorScale>
    </cfRule>
  </conditionalFormatting>
  <conditionalFormatting sqref="O16:O19">
    <cfRule type="cellIs" dxfId="30" priority="23" operator="equal">
      <formula>"BAJA"</formula>
    </cfRule>
  </conditionalFormatting>
  <conditionalFormatting sqref="O16:O19">
    <cfRule type="cellIs" dxfId="29" priority="20" operator="equal">
      <formula>"EXTREMA"</formula>
    </cfRule>
    <cfRule type="cellIs" dxfId="28" priority="21" operator="equal">
      <formula>"ALTA"</formula>
    </cfRule>
    <cfRule type="cellIs" dxfId="27" priority="22" operator="equal">
      <formula>"MODERADA"</formula>
    </cfRule>
  </conditionalFormatting>
  <conditionalFormatting sqref="H10:H14">
    <cfRule type="cellIs" dxfId="26" priority="16" operator="equal">
      <formula>"EXTREMA"</formula>
    </cfRule>
    <cfRule type="cellIs" dxfId="25" priority="17" operator="equal">
      <formula>"ALTA"</formula>
    </cfRule>
    <cfRule type="cellIs" dxfId="24" priority="18" operator="equal">
      <formula>"MODERADA"</formula>
    </cfRule>
    <cfRule type="cellIs" dxfId="23" priority="19" operator="equal">
      <formula>"BAJA"</formula>
    </cfRule>
  </conditionalFormatting>
  <conditionalFormatting sqref="O10:O14">
    <cfRule type="cellIs" dxfId="22" priority="12" operator="equal">
      <formula>"EXTREMA"</formula>
    </cfRule>
    <cfRule type="cellIs" dxfId="21" priority="13" operator="equal">
      <formula>"ALTA"</formula>
    </cfRule>
    <cfRule type="cellIs" dxfId="20" priority="14" operator="equal">
      <formula>"MODERADA"</formula>
    </cfRule>
    <cfRule type="cellIs" dxfId="19" priority="15" operator="equal">
      <formula>"BAJA"</formula>
    </cfRule>
  </conditionalFormatting>
  <conditionalFormatting sqref="M10:N14">
    <cfRule type="colorScale" priority="11">
      <colorScale>
        <cfvo type="num" val="1"/>
        <cfvo type="num" val="3"/>
        <cfvo type="num" val="5"/>
        <color theme="6" tint="-0.499984740745262"/>
        <color rgb="FFFFFF00"/>
        <color rgb="FFC00000"/>
      </colorScale>
    </cfRule>
  </conditionalFormatting>
  <conditionalFormatting sqref="H8:H9 O8:O9">
    <cfRule type="cellIs" dxfId="18" priority="10" operator="equal">
      <formula>"BAJA"</formula>
    </cfRule>
  </conditionalFormatting>
  <conditionalFormatting sqref="H8:H9 O8:O9">
    <cfRule type="cellIs" dxfId="17" priority="7" operator="equal">
      <formula>"EXTREMA"</formula>
    </cfRule>
    <cfRule type="cellIs" dxfId="16" priority="8" operator="equal">
      <formula>"ALTA"</formula>
    </cfRule>
    <cfRule type="cellIs" dxfId="15" priority="9" operator="equal">
      <formula>"MODERADA"</formula>
    </cfRule>
  </conditionalFormatting>
  <conditionalFormatting sqref="F8:G9 M8:N9">
    <cfRule type="colorScale" priority="6">
      <colorScale>
        <cfvo type="num" val="1"/>
        <cfvo type="num" val="3"/>
        <cfvo type="num" val="5"/>
        <color theme="6" tint="-0.499984740745262"/>
        <color rgb="FFFFFF00"/>
        <color rgb="FFC00000"/>
      </colorScale>
    </cfRule>
  </conditionalFormatting>
  <conditionalFormatting sqref="K3 R3">
    <cfRule type="cellIs" dxfId="14" priority="5" operator="equal">
      <formula>"BAJA"</formula>
    </cfRule>
  </conditionalFormatting>
  <conditionalFormatting sqref="K3 R3">
    <cfRule type="cellIs" dxfId="13" priority="2" operator="equal">
      <formula>"EXTREMA"</formula>
    </cfRule>
    <cfRule type="cellIs" dxfId="12" priority="3" operator="equal">
      <formula>"ALTA"</formula>
    </cfRule>
    <cfRule type="cellIs" dxfId="11" priority="4" operator="equal">
      <formula>"MODERADA"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printOptions horizontalCentered="1"/>
  <pageMargins left="0.31496062992125984" right="0.11811023622047245" top="0.35433070866141736" bottom="0.35433070866141736" header="0.31496062992125984" footer="0.31496062992125984"/>
  <pageSetup paperSize="5" scale="42" fitToHeight="99" orientation="landscape" horizontalDpi="4294967295" verticalDpi="4294967295"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0000"/>
    <pageSetUpPr fitToPage="1"/>
  </sheetPr>
  <dimension ref="A1:Y54"/>
  <sheetViews>
    <sheetView view="pageBreakPreview" zoomScale="60" zoomScaleNormal="70" workbookViewId="0">
      <selection activeCell="D16" sqref="D16"/>
    </sheetView>
  </sheetViews>
  <sheetFormatPr baseColWidth="10" defaultColWidth="11.42578125" defaultRowHeight="15" x14ac:dyDescent="0.25"/>
  <cols>
    <col min="1" max="1" width="2.7109375" style="83" customWidth="1"/>
    <col min="2" max="2" width="6.7109375" style="95" customWidth="1"/>
    <col min="3" max="3" width="6.7109375" style="81" customWidth="1"/>
    <col min="4" max="4" width="24.7109375" style="79" customWidth="1"/>
    <col min="5" max="5" width="40.140625" style="98" customWidth="1"/>
    <col min="6" max="9" width="4.7109375" style="13" customWidth="1"/>
    <col min="10" max="10" width="6.5703125" style="13" customWidth="1"/>
    <col min="11" max="11" width="7" style="13" customWidth="1"/>
    <col min="12" max="23" width="4.7109375" style="13" customWidth="1"/>
    <col min="24" max="24" width="8.7109375" style="25" customWidth="1"/>
    <col min="25" max="25" width="24.7109375" style="13" customWidth="1"/>
    <col min="26" max="16384" width="11.42578125" style="13"/>
  </cols>
  <sheetData>
    <row r="1" spans="1:25" s="79" customFormat="1" ht="135.94999999999999" customHeight="1" x14ac:dyDescent="0.25">
      <c r="A1" s="78"/>
      <c r="C1" s="80"/>
      <c r="D1" s="443" t="s">
        <v>361</v>
      </c>
      <c r="E1" s="444"/>
      <c r="F1" s="442" t="s">
        <v>362</v>
      </c>
      <c r="G1" s="442"/>
      <c r="H1" s="442" t="s">
        <v>363</v>
      </c>
      <c r="I1" s="442"/>
      <c r="J1" s="442" t="s">
        <v>364</v>
      </c>
      <c r="K1" s="442"/>
      <c r="L1" s="442" t="s">
        <v>365</v>
      </c>
      <c r="M1" s="442"/>
      <c r="N1" s="442" t="s">
        <v>366</v>
      </c>
      <c r="O1" s="442"/>
      <c r="P1" s="442" t="s">
        <v>367</v>
      </c>
      <c r="Q1" s="442"/>
      <c r="R1" s="442" t="s">
        <v>368</v>
      </c>
      <c r="S1" s="442"/>
      <c r="T1" s="442" t="s">
        <v>369</v>
      </c>
      <c r="U1" s="442"/>
      <c r="V1" s="442" t="s">
        <v>370</v>
      </c>
      <c r="W1" s="442"/>
      <c r="X1" s="445" t="s">
        <v>371</v>
      </c>
      <c r="Y1" s="446"/>
    </row>
    <row r="2" spans="1:25" s="79" customFormat="1" ht="18" customHeight="1" x14ac:dyDescent="0.25">
      <c r="A2" s="78"/>
      <c r="B2" s="451" t="s">
        <v>372</v>
      </c>
      <c r="C2" s="452" t="s">
        <v>373</v>
      </c>
      <c r="D2" s="454" t="s">
        <v>374</v>
      </c>
      <c r="E2" s="454" t="s">
        <v>375</v>
      </c>
      <c r="F2" s="450" t="s">
        <v>376</v>
      </c>
      <c r="G2" s="450"/>
      <c r="H2" s="450" t="s">
        <v>376</v>
      </c>
      <c r="I2" s="450"/>
      <c r="J2" s="450" t="s">
        <v>377</v>
      </c>
      <c r="K2" s="450"/>
      <c r="L2" s="450" t="s">
        <v>378</v>
      </c>
      <c r="M2" s="450"/>
      <c r="N2" s="450" t="s">
        <v>377</v>
      </c>
      <c r="O2" s="450"/>
      <c r="P2" s="450" t="s">
        <v>379</v>
      </c>
      <c r="Q2" s="450"/>
      <c r="R2" s="450" t="s">
        <v>377</v>
      </c>
      <c r="S2" s="450"/>
      <c r="T2" s="450" t="s">
        <v>379</v>
      </c>
      <c r="U2" s="450"/>
      <c r="V2" s="450" t="s">
        <v>380</v>
      </c>
      <c r="W2" s="450"/>
      <c r="X2" s="456" t="s">
        <v>381</v>
      </c>
      <c r="Y2" s="458" t="s">
        <v>382</v>
      </c>
    </row>
    <row r="3" spans="1:25" s="25" customFormat="1" ht="18" customHeight="1" x14ac:dyDescent="0.25">
      <c r="A3" s="81"/>
      <c r="B3" s="451"/>
      <c r="C3" s="453"/>
      <c r="D3" s="455"/>
      <c r="E3" s="455"/>
      <c r="F3" s="82" t="s">
        <v>383</v>
      </c>
      <c r="G3" s="82" t="s">
        <v>384</v>
      </c>
      <c r="H3" s="82" t="s">
        <v>383</v>
      </c>
      <c r="I3" s="82" t="s">
        <v>384</v>
      </c>
      <c r="J3" s="82" t="s">
        <v>383</v>
      </c>
      <c r="K3" s="82" t="s">
        <v>384</v>
      </c>
      <c r="L3" s="82" t="s">
        <v>383</v>
      </c>
      <c r="M3" s="82" t="s">
        <v>384</v>
      </c>
      <c r="N3" s="82" t="s">
        <v>383</v>
      </c>
      <c r="O3" s="82" t="s">
        <v>384</v>
      </c>
      <c r="P3" s="82" t="s">
        <v>383</v>
      </c>
      <c r="Q3" s="82" t="s">
        <v>384</v>
      </c>
      <c r="R3" s="82" t="s">
        <v>383</v>
      </c>
      <c r="S3" s="82" t="s">
        <v>384</v>
      </c>
      <c r="T3" s="82" t="s">
        <v>383</v>
      </c>
      <c r="U3" s="82" t="s">
        <v>384</v>
      </c>
      <c r="V3" s="82" t="s">
        <v>383</v>
      </c>
      <c r="W3" s="82" t="s">
        <v>384</v>
      </c>
      <c r="X3" s="457"/>
      <c r="Y3" s="459"/>
    </row>
    <row r="4" spans="1:25" ht="45" x14ac:dyDescent="0.25">
      <c r="B4" s="447" t="s">
        <v>234</v>
      </c>
      <c r="C4" s="84">
        <v>1.1000000000000001</v>
      </c>
      <c r="D4" s="85" t="s">
        <v>385</v>
      </c>
      <c r="E4" s="85" t="s">
        <v>386</v>
      </c>
      <c r="F4" s="86" t="s">
        <v>387</v>
      </c>
      <c r="G4" s="86"/>
      <c r="H4" s="86"/>
      <c r="I4" s="86" t="s">
        <v>387</v>
      </c>
      <c r="J4" s="86"/>
      <c r="K4" s="86" t="s">
        <v>387</v>
      </c>
      <c r="L4" s="86" t="s">
        <v>387</v>
      </c>
      <c r="M4" s="86"/>
      <c r="N4" s="86"/>
      <c r="O4" s="86" t="s">
        <v>387</v>
      </c>
      <c r="P4" s="86" t="s">
        <v>387</v>
      </c>
      <c r="Q4" s="86"/>
      <c r="R4" s="86" t="s">
        <v>387</v>
      </c>
      <c r="S4" s="86"/>
      <c r="T4" s="86" t="s">
        <v>387</v>
      </c>
      <c r="U4" s="86"/>
      <c r="V4" s="86" t="s">
        <v>387</v>
      </c>
      <c r="W4" s="86"/>
      <c r="X4" s="87">
        <f>IF(J4="X",15,0)+IF(L4="X",5,0)+IF(N4="X",15,0)+IF(P4="X",10,0)+IF(R4="X",15,0)+IF(T4="X",10,0)+IF(V4="X",30,0)</f>
        <v>70</v>
      </c>
      <c r="Y4" s="88" t="s">
        <v>388</v>
      </c>
    </row>
    <row r="5" spans="1:25" ht="56.1" customHeight="1" x14ac:dyDescent="0.25">
      <c r="B5" s="448"/>
      <c r="C5" s="84">
        <v>1.2</v>
      </c>
      <c r="D5" s="85" t="s">
        <v>389</v>
      </c>
      <c r="E5" s="85" t="s">
        <v>390</v>
      </c>
      <c r="F5" s="86" t="s">
        <v>387</v>
      </c>
      <c r="G5" s="86"/>
      <c r="H5" s="86" t="s">
        <v>387</v>
      </c>
      <c r="I5" s="86"/>
      <c r="J5" s="86"/>
      <c r="K5" s="86" t="s">
        <v>387</v>
      </c>
      <c r="L5" s="86"/>
      <c r="M5" s="86" t="s">
        <v>387</v>
      </c>
      <c r="N5" s="86"/>
      <c r="O5" s="86" t="s">
        <v>387</v>
      </c>
      <c r="P5" s="86" t="s">
        <v>387</v>
      </c>
      <c r="Q5" s="86"/>
      <c r="R5" s="86"/>
      <c r="S5" s="86" t="s">
        <v>387</v>
      </c>
      <c r="T5" s="86"/>
      <c r="U5" s="86" t="s">
        <v>387</v>
      </c>
      <c r="V5" s="86"/>
      <c r="W5" s="86" t="s">
        <v>387</v>
      </c>
      <c r="X5" s="89">
        <f t="shared" ref="X5:X49" si="0">IF(J5="X",15,0)+IF(L5="X",5,0)+IF(N5="X",15,0)+IF(P5="X",10,0)+IF(R5="X",15,0)+IF(T5="X",10,0)+IF(V5="X",30,0)</f>
        <v>10</v>
      </c>
      <c r="Y5" s="88" t="s">
        <v>388</v>
      </c>
    </row>
    <row r="6" spans="1:25" ht="56.1" customHeight="1" x14ac:dyDescent="0.25">
      <c r="B6" s="448"/>
      <c r="C6" s="84">
        <v>1.3</v>
      </c>
      <c r="D6" s="85" t="s">
        <v>391</v>
      </c>
      <c r="E6" s="85" t="s">
        <v>392</v>
      </c>
      <c r="F6" s="86" t="s">
        <v>387</v>
      </c>
      <c r="G6" s="86"/>
      <c r="H6" s="86" t="s">
        <v>387</v>
      </c>
      <c r="I6" s="86"/>
      <c r="J6" s="86"/>
      <c r="K6" s="86" t="s">
        <v>387</v>
      </c>
      <c r="L6" s="86" t="s">
        <v>387</v>
      </c>
      <c r="M6" s="86"/>
      <c r="N6" s="86"/>
      <c r="O6" s="86" t="s">
        <v>387</v>
      </c>
      <c r="P6" s="86" t="s">
        <v>387</v>
      </c>
      <c r="Q6" s="86"/>
      <c r="R6" s="86" t="s">
        <v>387</v>
      </c>
      <c r="S6" s="86"/>
      <c r="T6" s="86" t="s">
        <v>387</v>
      </c>
      <c r="U6" s="86"/>
      <c r="V6" s="86" t="s">
        <v>387</v>
      </c>
      <c r="W6" s="86"/>
      <c r="X6" s="87">
        <f t="shared" si="0"/>
        <v>70</v>
      </c>
      <c r="Y6" s="88" t="s">
        <v>388</v>
      </c>
    </row>
    <row r="7" spans="1:25" ht="56.1" customHeight="1" x14ac:dyDescent="0.25">
      <c r="B7" s="449"/>
      <c r="C7" s="84">
        <v>1.4</v>
      </c>
      <c r="D7" s="85" t="s">
        <v>393</v>
      </c>
      <c r="E7" s="85" t="s">
        <v>243</v>
      </c>
      <c r="F7" s="86" t="s">
        <v>387</v>
      </c>
      <c r="G7" s="86"/>
      <c r="H7" s="86"/>
      <c r="I7" s="86" t="s">
        <v>387</v>
      </c>
      <c r="J7" s="86"/>
      <c r="K7" s="86" t="s">
        <v>387</v>
      </c>
      <c r="L7" s="86" t="s">
        <v>387</v>
      </c>
      <c r="M7" s="86"/>
      <c r="N7" s="86"/>
      <c r="O7" s="86" t="s">
        <v>387</v>
      </c>
      <c r="P7" s="86" t="s">
        <v>387</v>
      </c>
      <c r="Q7" s="86"/>
      <c r="R7" s="86" t="s">
        <v>387</v>
      </c>
      <c r="S7" s="86"/>
      <c r="T7" s="86"/>
      <c r="U7" s="86" t="s">
        <v>387</v>
      </c>
      <c r="V7" s="86"/>
      <c r="W7" s="86" t="s">
        <v>387</v>
      </c>
      <c r="X7" s="89">
        <f t="shared" si="0"/>
        <v>30</v>
      </c>
      <c r="Y7" s="88" t="s">
        <v>388</v>
      </c>
    </row>
    <row r="8" spans="1:25" ht="74.25" customHeight="1" x14ac:dyDescent="0.25">
      <c r="B8" s="447" t="s">
        <v>394</v>
      </c>
      <c r="C8" s="84">
        <v>2.1</v>
      </c>
      <c r="D8" s="90" t="s">
        <v>395</v>
      </c>
      <c r="E8" s="90" t="s">
        <v>396</v>
      </c>
      <c r="F8" s="86" t="s">
        <v>387</v>
      </c>
      <c r="G8" s="86"/>
      <c r="H8" s="86" t="s">
        <v>387</v>
      </c>
      <c r="I8" s="86"/>
      <c r="J8" s="86" t="s">
        <v>387</v>
      </c>
      <c r="K8" s="86"/>
      <c r="L8" s="86" t="s">
        <v>387</v>
      </c>
      <c r="M8" s="86"/>
      <c r="N8" s="86"/>
      <c r="O8" s="86" t="s">
        <v>387</v>
      </c>
      <c r="P8" s="86" t="s">
        <v>387</v>
      </c>
      <c r="Q8" s="86"/>
      <c r="R8" s="86" t="s">
        <v>387</v>
      </c>
      <c r="S8" s="86"/>
      <c r="T8" s="86" t="s">
        <v>387</v>
      </c>
      <c r="U8" s="86"/>
      <c r="V8" s="86" t="s">
        <v>387</v>
      </c>
      <c r="W8" s="86"/>
      <c r="X8" s="87">
        <f>IF(J8="X",15,0)+IF(L8="X",5,0)+IF(N8="X",15,0)+IF(P8="X",10,0)+IF(R8="X",15,0)+IF(T8="X",10,0)+IF(V8="X",30,0)</f>
        <v>85</v>
      </c>
      <c r="Y8" s="88" t="s">
        <v>388</v>
      </c>
    </row>
    <row r="9" spans="1:25" ht="73.5" customHeight="1" x14ac:dyDescent="0.25">
      <c r="B9" s="448"/>
      <c r="C9" s="84">
        <v>2.2000000000000002</v>
      </c>
      <c r="D9" s="90" t="s">
        <v>397</v>
      </c>
      <c r="E9" s="90" t="s">
        <v>398</v>
      </c>
      <c r="F9" s="86" t="s">
        <v>387</v>
      </c>
      <c r="G9" s="86"/>
      <c r="H9" s="86"/>
      <c r="I9" s="86" t="s">
        <v>387</v>
      </c>
      <c r="J9" s="86" t="s">
        <v>387</v>
      </c>
      <c r="K9" s="86"/>
      <c r="L9" s="86" t="s">
        <v>387</v>
      </c>
      <c r="M9" s="86"/>
      <c r="N9" s="86"/>
      <c r="O9" s="86" t="s">
        <v>387</v>
      </c>
      <c r="P9" s="86" t="s">
        <v>387</v>
      </c>
      <c r="Q9" s="86"/>
      <c r="R9" s="86" t="s">
        <v>387</v>
      </c>
      <c r="S9" s="86"/>
      <c r="T9" s="86" t="s">
        <v>387</v>
      </c>
      <c r="U9" s="86"/>
      <c r="V9" s="86" t="s">
        <v>387</v>
      </c>
      <c r="W9" s="86"/>
      <c r="X9" s="87">
        <f t="shared" si="0"/>
        <v>85</v>
      </c>
      <c r="Y9" s="88" t="s">
        <v>388</v>
      </c>
    </row>
    <row r="10" spans="1:25" ht="67.5" customHeight="1" x14ac:dyDescent="0.25">
      <c r="B10" s="448"/>
      <c r="C10" s="84">
        <v>2.2999999999999998</v>
      </c>
      <c r="D10" s="90" t="s">
        <v>399</v>
      </c>
      <c r="E10" s="90" t="s">
        <v>400</v>
      </c>
      <c r="F10" s="86" t="s">
        <v>387</v>
      </c>
      <c r="G10" s="86"/>
      <c r="H10" s="86"/>
      <c r="I10" s="86" t="s">
        <v>387</v>
      </c>
      <c r="J10" s="86"/>
      <c r="K10" s="86" t="s">
        <v>387</v>
      </c>
      <c r="L10" s="86" t="s">
        <v>387</v>
      </c>
      <c r="M10" s="86"/>
      <c r="N10" s="86"/>
      <c r="O10" s="86" t="s">
        <v>387</v>
      </c>
      <c r="P10" s="86" t="s">
        <v>387</v>
      </c>
      <c r="Q10" s="86"/>
      <c r="R10" s="86" t="s">
        <v>387</v>
      </c>
      <c r="S10" s="86"/>
      <c r="T10" s="86"/>
      <c r="U10" s="86" t="s">
        <v>387</v>
      </c>
      <c r="V10" s="86"/>
      <c r="W10" s="86" t="s">
        <v>387</v>
      </c>
      <c r="X10" s="89">
        <f t="shared" si="0"/>
        <v>30</v>
      </c>
      <c r="Y10" s="88" t="s">
        <v>388</v>
      </c>
    </row>
    <row r="11" spans="1:25" ht="56.1" customHeight="1" x14ac:dyDescent="0.25">
      <c r="B11" s="449"/>
      <c r="C11" s="84">
        <v>2.4</v>
      </c>
      <c r="D11" s="90" t="s">
        <v>401</v>
      </c>
      <c r="E11" s="90" t="s">
        <v>402</v>
      </c>
      <c r="F11" s="86" t="s">
        <v>387</v>
      </c>
      <c r="G11" s="86"/>
      <c r="H11" s="86" t="s">
        <v>387</v>
      </c>
      <c r="I11" s="86"/>
      <c r="J11" s="86" t="s">
        <v>387</v>
      </c>
      <c r="K11" s="86"/>
      <c r="L11" s="86" t="s">
        <v>387</v>
      </c>
      <c r="M11" s="86"/>
      <c r="N11" s="86"/>
      <c r="O11" s="86" t="s">
        <v>387</v>
      </c>
      <c r="P11" s="86" t="s">
        <v>387</v>
      </c>
      <c r="Q11" s="86"/>
      <c r="R11" s="86" t="s">
        <v>387</v>
      </c>
      <c r="S11" s="86"/>
      <c r="T11" s="86" t="s">
        <v>387</v>
      </c>
      <c r="U11" s="86"/>
      <c r="V11" s="86" t="s">
        <v>387</v>
      </c>
      <c r="W11" s="86"/>
      <c r="X11" s="87">
        <f t="shared" si="0"/>
        <v>85</v>
      </c>
      <c r="Y11" s="88" t="s">
        <v>388</v>
      </c>
    </row>
    <row r="12" spans="1:25" ht="71.25" customHeight="1" x14ac:dyDescent="0.25">
      <c r="B12" s="447" t="s">
        <v>324</v>
      </c>
      <c r="C12" s="84">
        <v>3.1</v>
      </c>
      <c r="D12" s="85" t="s">
        <v>328</v>
      </c>
      <c r="E12" s="85" t="s">
        <v>403</v>
      </c>
      <c r="F12" s="86" t="s">
        <v>387</v>
      </c>
      <c r="G12" s="86"/>
      <c r="H12" s="86"/>
      <c r="I12" s="86" t="s">
        <v>387</v>
      </c>
      <c r="J12" s="86"/>
      <c r="K12" s="86" t="s">
        <v>387</v>
      </c>
      <c r="L12" s="86" t="s">
        <v>387</v>
      </c>
      <c r="M12" s="86"/>
      <c r="N12" s="86"/>
      <c r="O12" s="86" t="s">
        <v>387</v>
      </c>
      <c r="P12" s="86" t="s">
        <v>387</v>
      </c>
      <c r="Q12" s="86"/>
      <c r="R12" s="86" t="s">
        <v>387</v>
      </c>
      <c r="S12" s="86"/>
      <c r="T12" s="86"/>
      <c r="U12" s="86" t="s">
        <v>387</v>
      </c>
      <c r="V12" s="86" t="s">
        <v>387</v>
      </c>
      <c r="W12" s="86"/>
      <c r="X12" s="87">
        <f t="shared" si="0"/>
        <v>60</v>
      </c>
      <c r="Y12" s="88" t="s">
        <v>388</v>
      </c>
    </row>
    <row r="13" spans="1:25" ht="84.75" customHeight="1" x14ac:dyDescent="0.25">
      <c r="B13" s="448"/>
      <c r="C13" s="84">
        <v>3.2</v>
      </c>
      <c r="D13" s="85" t="s">
        <v>337</v>
      </c>
      <c r="E13" s="85" t="s">
        <v>404</v>
      </c>
      <c r="F13" s="86" t="s">
        <v>387</v>
      </c>
      <c r="G13" s="86"/>
      <c r="H13" s="86"/>
      <c r="I13" s="86" t="s">
        <v>387</v>
      </c>
      <c r="J13" s="86"/>
      <c r="K13" s="86" t="s">
        <v>387</v>
      </c>
      <c r="L13" s="86"/>
      <c r="M13" s="86" t="s">
        <v>387</v>
      </c>
      <c r="N13" s="86"/>
      <c r="O13" s="86" t="s">
        <v>387</v>
      </c>
      <c r="P13" s="86" t="s">
        <v>387</v>
      </c>
      <c r="Q13" s="86"/>
      <c r="R13" s="86"/>
      <c r="S13" s="86" t="s">
        <v>387</v>
      </c>
      <c r="T13" s="86" t="s">
        <v>387</v>
      </c>
      <c r="U13" s="86"/>
      <c r="V13" s="86"/>
      <c r="W13" s="86" t="s">
        <v>387</v>
      </c>
      <c r="X13" s="87">
        <f t="shared" si="0"/>
        <v>20</v>
      </c>
      <c r="Y13" s="88" t="s">
        <v>388</v>
      </c>
    </row>
    <row r="14" spans="1:25" ht="100.5" customHeight="1" x14ac:dyDescent="0.25">
      <c r="B14" s="448"/>
      <c r="C14" s="84">
        <v>3.3</v>
      </c>
      <c r="D14" s="85" t="s">
        <v>405</v>
      </c>
      <c r="E14" s="85" t="s">
        <v>406</v>
      </c>
      <c r="F14" s="86" t="s">
        <v>387</v>
      </c>
      <c r="G14" s="86"/>
      <c r="H14" s="86"/>
      <c r="I14" s="86" t="s">
        <v>387</v>
      </c>
      <c r="J14" s="86"/>
      <c r="K14" s="86" t="s">
        <v>387</v>
      </c>
      <c r="L14" s="86" t="s">
        <v>387</v>
      </c>
      <c r="M14" s="86"/>
      <c r="N14" s="86"/>
      <c r="O14" s="86" t="s">
        <v>387</v>
      </c>
      <c r="P14" s="86" t="s">
        <v>387</v>
      </c>
      <c r="Q14" s="86"/>
      <c r="R14" s="86" t="s">
        <v>387</v>
      </c>
      <c r="S14" s="86"/>
      <c r="T14" s="86"/>
      <c r="U14" s="86" t="s">
        <v>387</v>
      </c>
      <c r="V14" s="86" t="s">
        <v>387</v>
      </c>
      <c r="W14" s="86"/>
      <c r="X14" s="87">
        <f t="shared" si="0"/>
        <v>60</v>
      </c>
      <c r="Y14" s="88" t="s">
        <v>388</v>
      </c>
    </row>
    <row r="15" spans="1:25" ht="69.75" customHeight="1" x14ac:dyDescent="0.25">
      <c r="B15" s="448"/>
      <c r="C15" s="84">
        <v>3.4</v>
      </c>
      <c r="D15" s="85" t="s">
        <v>407</v>
      </c>
      <c r="E15" s="85" t="s">
        <v>408</v>
      </c>
      <c r="F15" s="86" t="s">
        <v>387</v>
      </c>
      <c r="G15" s="86"/>
      <c r="H15" s="86"/>
      <c r="I15" s="86" t="s">
        <v>387</v>
      </c>
      <c r="J15" s="86"/>
      <c r="K15" s="86" t="s">
        <v>387</v>
      </c>
      <c r="L15" s="86"/>
      <c r="M15" s="86" t="s">
        <v>387</v>
      </c>
      <c r="N15" s="86"/>
      <c r="O15" s="86" t="s">
        <v>387</v>
      </c>
      <c r="P15" s="86" t="s">
        <v>387</v>
      </c>
      <c r="Q15" s="86"/>
      <c r="R15" s="86"/>
      <c r="S15" s="86" t="s">
        <v>387</v>
      </c>
      <c r="T15" s="86"/>
      <c r="U15" s="86" t="s">
        <v>387</v>
      </c>
      <c r="V15" s="86"/>
      <c r="W15" s="86" t="s">
        <v>387</v>
      </c>
      <c r="X15" s="89">
        <f t="shared" si="0"/>
        <v>10</v>
      </c>
      <c r="Y15" s="88" t="s">
        <v>388</v>
      </c>
    </row>
    <row r="16" spans="1:25" ht="100.5" customHeight="1" x14ac:dyDescent="0.25">
      <c r="B16" s="447" t="s">
        <v>409</v>
      </c>
      <c r="C16" s="84">
        <v>4.0999999999999996</v>
      </c>
      <c r="D16" s="85" t="s">
        <v>410</v>
      </c>
      <c r="E16" s="85" t="s">
        <v>411</v>
      </c>
      <c r="F16" s="86" t="s">
        <v>387</v>
      </c>
      <c r="G16" s="86"/>
      <c r="H16" s="86" t="s">
        <v>387</v>
      </c>
      <c r="I16" s="86"/>
      <c r="J16" s="86" t="s">
        <v>387</v>
      </c>
      <c r="K16" s="86"/>
      <c r="L16" s="86" t="s">
        <v>387</v>
      </c>
      <c r="M16" s="86"/>
      <c r="N16" s="86"/>
      <c r="O16" s="86" t="s">
        <v>387</v>
      </c>
      <c r="P16" s="86" t="s">
        <v>387</v>
      </c>
      <c r="Q16" s="86"/>
      <c r="R16" s="86" t="s">
        <v>387</v>
      </c>
      <c r="S16" s="86"/>
      <c r="T16" s="86" t="s">
        <v>387</v>
      </c>
      <c r="U16" s="86"/>
      <c r="V16" s="86" t="s">
        <v>387</v>
      </c>
      <c r="W16" s="86"/>
      <c r="X16" s="87">
        <f t="shared" si="0"/>
        <v>85</v>
      </c>
      <c r="Y16" s="88" t="s">
        <v>388</v>
      </c>
    </row>
    <row r="17" spans="2:25" ht="70.5" customHeight="1" x14ac:dyDescent="0.25">
      <c r="B17" s="448"/>
      <c r="C17" s="84">
        <v>4.2</v>
      </c>
      <c r="D17" s="85" t="s">
        <v>349</v>
      </c>
      <c r="E17" s="85" t="s">
        <v>412</v>
      </c>
      <c r="F17" s="86" t="s">
        <v>387</v>
      </c>
      <c r="G17" s="86"/>
      <c r="H17" s="86" t="s">
        <v>387</v>
      </c>
      <c r="I17" s="86"/>
      <c r="J17" s="86"/>
      <c r="K17" s="86" t="s">
        <v>387</v>
      </c>
      <c r="L17" s="86"/>
      <c r="M17" s="86" t="s">
        <v>387</v>
      </c>
      <c r="N17" s="86"/>
      <c r="O17" s="86" t="s">
        <v>387</v>
      </c>
      <c r="P17" s="86" t="s">
        <v>387</v>
      </c>
      <c r="Q17" s="86"/>
      <c r="R17" s="86" t="s">
        <v>387</v>
      </c>
      <c r="S17" s="86"/>
      <c r="T17" s="86" t="s">
        <v>387</v>
      </c>
      <c r="U17" s="86"/>
      <c r="V17" s="86" t="s">
        <v>387</v>
      </c>
      <c r="W17" s="86"/>
      <c r="X17" s="87">
        <f t="shared" si="0"/>
        <v>65</v>
      </c>
      <c r="Y17" s="88" t="s">
        <v>388</v>
      </c>
    </row>
    <row r="18" spans="2:25" ht="69.75" customHeight="1" x14ac:dyDescent="0.25">
      <c r="B18" s="448"/>
      <c r="C18" s="84">
        <v>4.3</v>
      </c>
      <c r="D18" s="85" t="s">
        <v>357</v>
      </c>
      <c r="E18" s="85" t="s">
        <v>359</v>
      </c>
      <c r="F18" s="86" t="s">
        <v>387</v>
      </c>
      <c r="G18" s="86"/>
      <c r="H18" s="86"/>
      <c r="I18" s="86" t="s">
        <v>387</v>
      </c>
      <c r="J18" s="86"/>
      <c r="K18" s="86" t="s">
        <v>387</v>
      </c>
      <c r="L18" s="86" t="s">
        <v>387</v>
      </c>
      <c r="M18" s="86"/>
      <c r="N18" s="86"/>
      <c r="O18" s="86" t="s">
        <v>387</v>
      </c>
      <c r="P18" s="86" t="s">
        <v>387</v>
      </c>
      <c r="Q18" s="86"/>
      <c r="R18" s="86" t="s">
        <v>387</v>
      </c>
      <c r="S18" s="86"/>
      <c r="T18" s="86"/>
      <c r="U18" s="86" t="s">
        <v>387</v>
      </c>
      <c r="V18" s="86" t="s">
        <v>387</v>
      </c>
      <c r="W18" s="86"/>
      <c r="X18" s="87">
        <f t="shared" si="0"/>
        <v>60</v>
      </c>
      <c r="Y18" s="88" t="s">
        <v>388</v>
      </c>
    </row>
    <row r="19" spans="2:25" ht="111" customHeight="1" x14ac:dyDescent="0.25">
      <c r="B19" s="447" t="s">
        <v>413</v>
      </c>
      <c r="C19" s="84">
        <v>5.0999999999999996</v>
      </c>
      <c r="D19" s="85" t="s">
        <v>38</v>
      </c>
      <c r="E19" s="85" t="s">
        <v>36</v>
      </c>
      <c r="F19" s="86" t="s">
        <v>387</v>
      </c>
      <c r="G19" s="86"/>
      <c r="H19" s="86"/>
      <c r="I19" s="86" t="s">
        <v>387</v>
      </c>
      <c r="J19" s="86"/>
      <c r="K19" s="86" t="s">
        <v>387</v>
      </c>
      <c r="L19" s="86" t="s">
        <v>387</v>
      </c>
      <c r="M19" s="86"/>
      <c r="N19" s="86"/>
      <c r="O19" s="86" t="s">
        <v>387</v>
      </c>
      <c r="P19" s="86" t="s">
        <v>387</v>
      </c>
      <c r="Q19" s="86"/>
      <c r="R19" s="86"/>
      <c r="S19" s="86" t="s">
        <v>387</v>
      </c>
      <c r="T19" s="86" t="s">
        <v>387</v>
      </c>
      <c r="U19" s="86"/>
      <c r="V19" s="86" t="s">
        <v>387</v>
      </c>
      <c r="W19" s="86"/>
      <c r="X19" s="89">
        <f t="shared" si="0"/>
        <v>55</v>
      </c>
      <c r="Y19" s="88" t="s">
        <v>388</v>
      </c>
    </row>
    <row r="20" spans="2:25" ht="138" customHeight="1" x14ac:dyDescent="0.25">
      <c r="B20" s="448"/>
      <c r="C20" s="84">
        <v>5.2</v>
      </c>
      <c r="D20" s="85" t="s">
        <v>31</v>
      </c>
      <c r="E20" s="85" t="s">
        <v>29</v>
      </c>
      <c r="F20" s="86" t="s">
        <v>387</v>
      </c>
      <c r="G20" s="86"/>
      <c r="H20" s="86"/>
      <c r="I20" s="86" t="s">
        <v>387</v>
      </c>
      <c r="J20" s="86"/>
      <c r="K20" s="86" t="s">
        <v>387</v>
      </c>
      <c r="L20" s="86" t="s">
        <v>387</v>
      </c>
      <c r="M20" s="86"/>
      <c r="N20" s="86"/>
      <c r="O20" s="86" t="s">
        <v>387</v>
      </c>
      <c r="P20" s="86" t="s">
        <v>387</v>
      </c>
      <c r="Q20" s="86"/>
      <c r="R20" s="86" t="s">
        <v>387</v>
      </c>
      <c r="S20" s="86"/>
      <c r="T20" s="86" t="s">
        <v>387</v>
      </c>
      <c r="U20" s="86"/>
      <c r="V20" s="86" t="s">
        <v>387</v>
      </c>
      <c r="W20" s="86"/>
      <c r="X20" s="87">
        <f t="shared" si="0"/>
        <v>70</v>
      </c>
      <c r="Y20" s="88" t="s">
        <v>388</v>
      </c>
    </row>
    <row r="21" spans="2:25" ht="69.75" customHeight="1" x14ac:dyDescent="0.25">
      <c r="B21" s="448"/>
      <c r="C21" s="84">
        <v>5.3</v>
      </c>
      <c r="D21" s="85" t="s">
        <v>22</v>
      </c>
      <c r="E21" s="85" t="s">
        <v>13</v>
      </c>
      <c r="F21" s="86" t="s">
        <v>387</v>
      </c>
      <c r="G21" s="86"/>
      <c r="H21" s="86" t="s">
        <v>387</v>
      </c>
      <c r="I21" s="86"/>
      <c r="J21" s="86"/>
      <c r="K21" s="86" t="s">
        <v>387</v>
      </c>
      <c r="L21" s="86" t="s">
        <v>387</v>
      </c>
      <c r="M21" s="86"/>
      <c r="N21" s="86"/>
      <c r="O21" s="86" t="s">
        <v>387</v>
      </c>
      <c r="P21" s="86" t="s">
        <v>387</v>
      </c>
      <c r="Q21" s="86"/>
      <c r="R21" s="86" t="s">
        <v>387</v>
      </c>
      <c r="S21" s="86"/>
      <c r="T21" s="86" t="s">
        <v>387</v>
      </c>
      <c r="U21" s="86"/>
      <c r="V21" s="86" t="s">
        <v>387</v>
      </c>
      <c r="W21" s="86"/>
      <c r="X21" s="87">
        <f t="shared" si="0"/>
        <v>70</v>
      </c>
      <c r="Y21" s="88" t="s">
        <v>388</v>
      </c>
    </row>
    <row r="22" spans="2:25" ht="71.25" customHeight="1" x14ac:dyDescent="0.25">
      <c r="B22" s="448"/>
      <c r="C22" s="84">
        <v>5.4</v>
      </c>
      <c r="D22" s="85" t="s">
        <v>16</v>
      </c>
      <c r="E22" s="85" t="s">
        <v>13</v>
      </c>
      <c r="F22" s="86" t="s">
        <v>387</v>
      </c>
      <c r="G22" s="86"/>
      <c r="H22" s="86" t="s">
        <v>387</v>
      </c>
      <c r="I22" s="86"/>
      <c r="J22" s="86"/>
      <c r="K22" s="86" t="s">
        <v>387</v>
      </c>
      <c r="L22" s="86" t="s">
        <v>387</v>
      </c>
      <c r="M22" s="86"/>
      <c r="N22" s="86"/>
      <c r="O22" s="86" t="s">
        <v>387</v>
      </c>
      <c r="P22" s="86" t="s">
        <v>387</v>
      </c>
      <c r="Q22" s="86"/>
      <c r="R22" s="86" t="s">
        <v>387</v>
      </c>
      <c r="S22" s="86"/>
      <c r="T22" s="86" t="s">
        <v>387</v>
      </c>
      <c r="U22" s="86"/>
      <c r="V22" s="86" t="s">
        <v>387</v>
      </c>
      <c r="W22" s="86"/>
      <c r="X22" s="87">
        <f t="shared" si="0"/>
        <v>70</v>
      </c>
      <c r="Y22" s="88" t="s">
        <v>388</v>
      </c>
    </row>
    <row r="23" spans="2:25" ht="73.5" customHeight="1" x14ac:dyDescent="0.25">
      <c r="B23" s="447" t="s">
        <v>414</v>
      </c>
      <c r="C23" s="84">
        <v>6.1</v>
      </c>
      <c r="D23" s="85" t="s">
        <v>187</v>
      </c>
      <c r="E23" s="85" t="s">
        <v>189</v>
      </c>
      <c r="F23" s="86" t="s">
        <v>387</v>
      </c>
      <c r="G23" s="86"/>
      <c r="H23" s="86"/>
      <c r="I23" s="86" t="s">
        <v>387</v>
      </c>
      <c r="J23" s="86" t="s">
        <v>387</v>
      </c>
      <c r="K23" s="86"/>
      <c r="L23" s="86" t="s">
        <v>387</v>
      </c>
      <c r="M23" s="86"/>
      <c r="N23" s="86"/>
      <c r="O23" s="86" t="s">
        <v>387</v>
      </c>
      <c r="P23" s="86" t="s">
        <v>387</v>
      </c>
      <c r="Q23" s="86"/>
      <c r="R23" s="86" t="s">
        <v>387</v>
      </c>
      <c r="S23" s="86"/>
      <c r="T23" s="86" t="s">
        <v>387</v>
      </c>
      <c r="U23" s="86"/>
      <c r="V23" s="86" t="s">
        <v>387</v>
      </c>
      <c r="W23" s="86"/>
      <c r="X23" s="87">
        <f t="shared" si="0"/>
        <v>85</v>
      </c>
      <c r="Y23" s="88" t="s">
        <v>388</v>
      </c>
    </row>
    <row r="24" spans="2:25" ht="106.5" customHeight="1" x14ac:dyDescent="0.25">
      <c r="B24" s="448"/>
      <c r="C24" s="84">
        <v>6.2</v>
      </c>
      <c r="D24" s="85" t="s">
        <v>197</v>
      </c>
      <c r="E24" s="85" t="s">
        <v>199</v>
      </c>
      <c r="F24" s="86" t="s">
        <v>387</v>
      </c>
      <c r="G24" s="86"/>
      <c r="H24" s="86"/>
      <c r="I24" s="86" t="s">
        <v>387</v>
      </c>
      <c r="J24" s="86" t="s">
        <v>387</v>
      </c>
      <c r="K24" s="86"/>
      <c r="L24" s="86" t="s">
        <v>387</v>
      </c>
      <c r="M24" s="86"/>
      <c r="N24" s="86"/>
      <c r="O24" s="86" t="s">
        <v>387</v>
      </c>
      <c r="P24" s="86" t="s">
        <v>387</v>
      </c>
      <c r="Q24" s="86"/>
      <c r="R24" s="86" t="s">
        <v>387</v>
      </c>
      <c r="S24" s="86"/>
      <c r="T24" s="86" t="s">
        <v>387</v>
      </c>
      <c r="U24" s="86"/>
      <c r="V24" s="86" t="s">
        <v>387</v>
      </c>
      <c r="W24" s="86"/>
      <c r="X24" s="87">
        <f t="shared" si="0"/>
        <v>85</v>
      </c>
      <c r="Y24" s="88" t="s">
        <v>388</v>
      </c>
    </row>
    <row r="25" spans="2:25" ht="71.25" customHeight="1" x14ac:dyDescent="0.25">
      <c r="B25" s="448"/>
      <c r="C25" s="84">
        <v>6.3</v>
      </c>
      <c r="D25" s="85" t="s">
        <v>204</v>
      </c>
      <c r="E25" s="85" t="s">
        <v>415</v>
      </c>
      <c r="F25" s="86" t="s">
        <v>387</v>
      </c>
      <c r="G25" s="86"/>
      <c r="H25" s="86"/>
      <c r="I25" s="86" t="s">
        <v>387</v>
      </c>
      <c r="J25" s="86" t="s">
        <v>387</v>
      </c>
      <c r="K25" s="86"/>
      <c r="L25" s="86" t="s">
        <v>387</v>
      </c>
      <c r="M25" s="86"/>
      <c r="N25" s="86"/>
      <c r="O25" s="86" t="s">
        <v>387</v>
      </c>
      <c r="P25" s="86" t="s">
        <v>387</v>
      </c>
      <c r="Q25" s="86"/>
      <c r="R25" s="86" t="s">
        <v>387</v>
      </c>
      <c r="S25" s="86"/>
      <c r="T25" s="86" t="s">
        <v>387</v>
      </c>
      <c r="U25" s="86"/>
      <c r="V25" s="86" t="s">
        <v>387</v>
      </c>
      <c r="W25" s="86"/>
      <c r="X25" s="87">
        <f t="shared" si="0"/>
        <v>85</v>
      </c>
      <c r="Y25" s="88" t="s">
        <v>388</v>
      </c>
    </row>
    <row r="26" spans="2:25" ht="180.75" customHeight="1" x14ac:dyDescent="0.25">
      <c r="B26" s="447" t="s">
        <v>138</v>
      </c>
      <c r="C26" s="84">
        <v>7.1</v>
      </c>
      <c r="D26" s="85" t="s">
        <v>141</v>
      </c>
      <c r="E26" s="85" t="s">
        <v>416</v>
      </c>
      <c r="F26" s="86" t="s">
        <v>387</v>
      </c>
      <c r="G26" s="86"/>
      <c r="H26" s="86" t="s">
        <v>387</v>
      </c>
      <c r="I26" s="86"/>
      <c r="J26" s="86"/>
      <c r="K26" s="86" t="s">
        <v>387</v>
      </c>
      <c r="L26" s="86" t="s">
        <v>387</v>
      </c>
      <c r="M26" s="86"/>
      <c r="N26" s="86" t="s">
        <v>387</v>
      </c>
      <c r="O26" s="86"/>
      <c r="P26" s="86" t="s">
        <v>387</v>
      </c>
      <c r="Q26" s="86"/>
      <c r="R26" s="86" t="s">
        <v>387</v>
      </c>
      <c r="S26" s="86"/>
      <c r="T26" s="86"/>
      <c r="U26" s="86" t="s">
        <v>387</v>
      </c>
      <c r="V26" s="86"/>
      <c r="W26" s="86" t="s">
        <v>387</v>
      </c>
      <c r="X26" s="89">
        <f t="shared" si="0"/>
        <v>45</v>
      </c>
      <c r="Y26" s="88" t="s">
        <v>388</v>
      </c>
    </row>
    <row r="27" spans="2:25" ht="54.75" customHeight="1" x14ac:dyDescent="0.25">
      <c r="B27" s="448"/>
      <c r="C27" s="84">
        <v>7.2</v>
      </c>
      <c r="D27" s="85" t="s">
        <v>151</v>
      </c>
      <c r="E27" s="85" t="s">
        <v>153</v>
      </c>
      <c r="F27" s="86" t="s">
        <v>387</v>
      </c>
      <c r="G27" s="86"/>
      <c r="H27" s="86"/>
      <c r="I27" s="86" t="s">
        <v>387</v>
      </c>
      <c r="J27" s="86"/>
      <c r="K27" s="86" t="s">
        <v>387</v>
      </c>
      <c r="L27" s="86" t="s">
        <v>387</v>
      </c>
      <c r="M27" s="86"/>
      <c r="N27" s="86"/>
      <c r="O27" s="86" t="s">
        <v>387</v>
      </c>
      <c r="P27" s="86" t="s">
        <v>387</v>
      </c>
      <c r="Q27" s="86"/>
      <c r="R27" s="86"/>
      <c r="S27" s="86" t="s">
        <v>387</v>
      </c>
      <c r="T27" s="86" t="s">
        <v>387</v>
      </c>
      <c r="U27" s="86"/>
      <c r="V27" s="86" t="s">
        <v>387</v>
      </c>
      <c r="W27" s="86"/>
      <c r="X27" s="87">
        <f t="shared" si="0"/>
        <v>55</v>
      </c>
      <c r="Y27" s="88" t="s">
        <v>388</v>
      </c>
    </row>
    <row r="28" spans="2:25" ht="56.1" customHeight="1" x14ac:dyDescent="0.25">
      <c r="B28" s="448"/>
      <c r="C28" s="84">
        <v>7.3</v>
      </c>
      <c r="D28" s="85" t="s">
        <v>159</v>
      </c>
      <c r="E28" s="85" t="s">
        <v>161</v>
      </c>
      <c r="F28" s="86" t="s">
        <v>387</v>
      </c>
      <c r="G28" s="86"/>
      <c r="H28" s="86" t="s">
        <v>387</v>
      </c>
      <c r="I28" s="86"/>
      <c r="J28" s="86"/>
      <c r="K28" s="86" t="s">
        <v>387</v>
      </c>
      <c r="L28" s="86" t="s">
        <v>387</v>
      </c>
      <c r="M28" s="86"/>
      <c r="N28" s="86"/>
      <c r="O28" s="86" t="s">
        <v>387</v>
      </c>
      <c r="P28" s="86" t="s">
        <v>387</v>
      </c>
      <c r="Q28" s="86"/>
      <c r="R28" s="86" t="s">
        <v>387</v>
      </c>
      <c r="S28" s="86"/>
      <c r="T28" s="86" t="s">
        <v>387</v>
      </c>
      <c r="U28" s="86"/>
      <c r="V28" s="86" t="s">
        <v>387</v>
      </c>
      <c r="W28" s="86"/>
      <c r="X28" s="87">
        <f t="shared" si="0"/>
        <v>70</v>
      </c>
      <c r="Y28" s="88" t="s">
        <v>388</v>
      </c>
    </row>
    <row r="29" spans="2:25" ht="113.25" customHeight="1" x14ac:dyDescent="0.25">
      <c r="B29" s="448"/>
      <c r="C29" s="84">
        <v>7.4</v>
      </c>
      <c r="D29" s="85" t="s">
        <v>167</v>
      </c>
      <c r="E29" s="85" t="s">
        <v>417</v>
      </c>
      <c r="F29" s="86" t="s">
        <v>387</v>
      </c>
      <c r="G29" s="86"/>
      <c r="H29" s="86"/>
      <c r="I29" s="86" t="s">
        <v>387</v>
      </c>
      <c r="J29" s="86"/>
      <c r="K29" s="86" t="s">
        <v>387</v>
      </c>
      <c r="L29" s="86" t="s">
        <v>387</v>
      </c>
      <c r="M29" s="86"/>
      <c r="N29" s="86"/>
      <c r="O29" s="86" t="s">
        <v>387</v>
      </c>
      <c r="P29" s="86" t="s">
        <v>387</v>
      </c>
      <c r="Q29" s="86"/>
      <c r="R29" s="86" t="s">
        <v>387</v>
      </c>
      <c r="S29" s="86"/>
      <c r="T29" s="86"/>
      <c r="U29" s="86" t="s">
        <v>387</v>
      </c>
      <c r="V29" s="86"/>
      <c r="W29" s="86" t="s">
        <v>387</v>
      </c>
      <c r="X29" s="89">
        <f t="shared" si="0"/>
        <v>30</v>
      </c>
      <c r="Y29" s="88" t="s">
        <v>388</v>
      </c>
    </row>
    <row r="30" spans="2:25" ht="85.5" customHeight="1" x14ac:dyDescent="0.25">
      <c r="B30" s="447" t="s">
        <v>418</v>
      </c>
      <c r="C30" s="84">
        <v>8.1</v>
      </c>
      <c r="D30" s="85" t="s">
        <v>419</v>
      </c>
      <c r="E30" s="85" t="s">
        <v>420</v>
      </c>
      <c r="F30" s="86" t="s">
        <v>387</v>
      </c>
      <c r="G30" s="86"/>
      <c r="H30" s="86"/>
      <c r="I30" s="86" t="s">
        <v>387</v>
      </c>
      <c r="J30" s="86"/>
      <c r="K30" s="86" t="s">
        <v>387</v>
      </c>
      <c r="L30" s="86" t="s">
        <v>387</v>
      </c>
      <c r="M30" s="86"/>
      <c r="N30" s="86"/>
      <c r="O30" s="86" t="s">
        <v>387</v>
      </c>
      <c r="P30" s="86" t="s">
        <v>387</v>
      </c>
      <c r="Q30" s="86"/>
      <c r="R30" s="86" t="s">
        <v>387</v>
      </c>
      <c r="S30" s="86"/>
      <c r="T30" s="86" t="s">
        <v>387</v>
      </c>
      <c r="U30" s="86"/>
      <c r="V30" s="86" t="s">
        <v>387</v>
      </c>
      <c r="W30" s="86"/>
      <c r="X30" s="89">
        <f>IF(J30="X",15,0)+IF(L30="X",5,0)+IF(N30="X",15,0)+IF(P30="X",10,0)+IF(R30="X",15,0)+IF(T30="X",10,0)+IF(V30="X",30,0)</f>
        <v>70</v>
      </c>
      <c r="Y30" s="88" t="s">
        <v>388</v>
      </c>
    </row>
    <row r="31" spans="2:25" ht="85.5" customHeight="1" x14ac:dyDescent="0.25">
      <c r="B31" s="448"/>
      <c r="C31" s="84">
        <v>8.1999999999999993</v>
      </c>
      <c r="D31" s="85" t="s">
        <v>285</v>
      </c>
      <c r="E31" s="85" t="s">
        <v>420</v>
      </c>
      <c r="F31" s="86" t="s">
        <v>387</v>
      </c>
      <c r="G31" s="86"/>
      <c r="H31" s="86"/>
      <c r="I31" s="86" t="s">
        <v>387</v>
      </c>
      <c r="J31" s="86"/>
      <c r="K31" s="86" t="s">
        <v>387</v>
      </c>
      <c r="L31" s="86" t="s">
        <v>387</v>
      </c>
      <c r="M31" s="86"/>
      <c r="N31" s="86"/>
      <c r="O31" s="86" t="s">
        <v>387</v>
      </c>
      <c r="P31" s="86" t="s">
        <v>387</v>
      </c>
      <c r="Q31" s="86"/>
      <c r="R31" s="86" t="s">
        <v>387</v>
      </c>
      <c r="S31" s="86"/>
      <c r="T31" s="86" t="s">
        <v>387</v>
      </c>
      <c r="U31" s="86"/>
      <c r="V31" s="86" t="s">
        <v>387</v>
      </c>
      <c r="W31" s="86"/>
      <c r="X31" s="89">
        <f t="shared" ref="X31:X36" si="1">IF(J31="X",15,0)+IF(L31="X",5,0)+IF(N31="X",15,0)+IF(P31="X",10,0)+IF(R31="X",15,0)+IF(T31="X",10,0)+IF(V31="X",30,0)</f>
        <v>70</v>
      </c>
      <c r="Y31" s="88" t="s">
        <v>388</v>
      </c>
    </row>
    <row r="32" spans="2:25" ht="66" customHeight="1" x14ac:dyDescent="0.25">
      <c r="B32" s="448"/>
      <c r="C32" s="84">
        <v>8.3000000000000007</v>
      </c>
      <c r="D32" s="85" t="s">
        <v>291</v>
      </c>
      <c r="E32" s="85" t="s">
        <v>293</v>
      </c>
      <c r="F32" s="86" t="s">
        <v>387</v>
      </c>
      <c r="G32" s="86"/>
      <c r="H32" s="86"/>
      <c r="I32" s="86" t="s">
        <v>387</v>
      </c>
      <c r="J32" s="86"/>
      <c r="K32" s="86" t="s">
        <v>387</v>
      </c>
      <c r="L32" s="86" t="s">
        <v>387</v>
      </c>
      <c r="M32" s="86"/>
      <c r="N32" s="86"/>
      <c r="O32" s="86" t="s">
        <v>387</v>
      </c>
      <c r="P32" s="86" t="s">
        <v>387</v>
      </c>
      <c r="Q32" s="86"/>
      <c r="R32" s="86" t="s">
        <v>387</v>
      </c>
      <c r="S32" s="86"/>
      <c r="T32" s="86" t="s">
        <v>387</v>
      </c>
      <c r="U32" s="86"/>
      <c r="V32" s="86"/>
      <c r="W32" s="86" t="s">
        <v>387</v>
      </c>
      <c r="X32" s="89">
        <f t="shared" si="1"/>
        <v>40</v>
      </c>
      <c r="Y32" s="88" t="s">
        <v>388</v>
      </c>
    </row>
    <row r="33" spans="2:25" ht="76.5" customHeight="1" x14ac:dyDescent="0.25">
      <c r="B33" s="448"/>
      <c r="C33" s="84">
        <v>8.4</v>
      </c>
      <c r="D33" s="85" t="s">
        <v>299</v>
      </c>
      <c r="E33" s="85" t="s">
        <v>301</v>
      </c>
      <c r="F33" s="86" t="s">
        <v>387</v>
      </c>
      <c r="G33" s="86"/>
      <c r="H33" s="86"/>
      <c r="I33" s="86" t="s">
        <v>387</v>
      </c>
      <c r="J33" s="86"/>
      <c r="K33" s="86" t="s">
        <v>387</v>
      </c>
      <c r="L33" s="86" t="s">
        <v>387</v>
      </c>
      <c r="M33" s="86"/>
      <c r="N33" s="86"/>
      <c r="O33" s="86" t="s">
        <v>387</v>
      </c>
      <c r="P33" s="86" t="s">
        <v>387</v>
      </c>
      <c r="Q33" s="86"/>
      <c r="R33" s="86" t="s">
        <v>387</v>
      </c>
      <c r="S33" s="86"/>
      <c r="T33" s="86" t="s">
        <v>387</v>
      </c>
      <c r="U33" s="86"/>
      <c r="V33" s="86"/>
      <c r="W33" s="86" t="s">
        <v>387</v>
      </c>
      <c r="X33" s="89">
        <f t="shared" si="1"/>
        <v>40</v>
      </c>
      <c r="Y33" s="88" t="s">
        <v>388</v>
      </c>
    </row>
    <row r="34" spans="2:25" ht="100.5" customHeight="1" x14ac:dyDescent="0.25">
      <c r="B34" s="461" t="s">
        <v>421</v>
      </c>
      <c r="C34" s="84">
        <v>9.1</v>
      </c>
      <c r="D34" s="85" t="s">
        <v>422</v>
      </c>
      <c r="E34" s="85" t="s">
        <v>423</v>
      </c>
      <c r="F34" s="86" t="s">
        <v>387</v>
      </c>
      <c r="G34" s="86"/>
      <c r="H34" s="86" t="s">
        <v>387</v>
      </c>
      <c r="I34" s="86"/>
      <c r="J34" s="86"/>
      <c r="K34" s="86" t="s">
        <v>387</v>
      </c>
      <c r="L34" s="86" t="s">
        <v>387</v>
      </c>
      <c r="M34" s="86"/>
      <c r="N34" s="86"/>
      <c r="O34" s="86" t="s">
        <v>387</v>
      </c>
      <c r="P34" s="86" t="s">
        <v>387</v>
      </c>
      <c r="Q34" s="86"/>
      <c r="R34" s="86" t="s">
        <v>387</v>
      </c>
      <c r="S34" s="86"/>
      <c r="T34" s="86" t="s">
        <v>387</v>
      </c>
      <c r="U34" s="86"/>
      <c r="V34" s="86"/>
      <c r="W34" s="86" t="s">
        <v>387</v>
      </c>
      <c r="X34" s="91">
        <f t="shared" si="1"/>
        <v>40</v>
      </c>
      <c r="Y34" s="88" t="s">
        <v>388</v>
      </c>
    </row>
    <row r="35" spans="2:25" ht="93.75" customHeight="1" x14ac:dyDescent="0.25">
      <c r="B35" s="462"/>
      <c r="C35" s="84">
        <v>9.1999999999999993</v>
      </c>
      <c r="D35" s="85" t="s">
        <v>424</v>
      </c>
      <c r="E35" s="85" t="s">
        <v>425</v>
      </c>
      <c r="F35" s="86" t="s">
        <v>387</v>
      </c>
      <c r="G35" s="86"/>
      <c r="H35" s="86" t="s">
        <v>387</v>
      </c>
      <c r="I35" s="86"/>
      <c r="J35" s="86"/>
      <c r="K35" s="86" t="s">
        <v>387</v>
      </c>
      <c r="L35" s="86" t="s">
        <v>387</v>
      </c>
      <c r="M35" s="86"/>
      <c r="N35" s="86"/>
      <c r="O35" s="86" t="s">
        <v>387</v>
      </c>
      <c r="P35" s="86" t="s">
        <v>387</v>
      </c>
      <c r="Q35" s="86"/>
      <c r="R35" s="86" t="s">
        <v>387</v>
      </c>
      <c r="S35" s="86"/>
      <c r="T35" s="86" t="s">
        <v>387</v>
      </c>
      <c r="U35" s="86"/>
      <c r="V35" s="86"/>
      <c r="W35" s="86" t="s">
        <v>387</v>
      </c>
      <c r="X35" s="91">
        <f t="shared" si="1"/>
        <v>40</v>
      </c>
      <c r="Y35" s="88" t="s">
        <v>388</v>
      </c>
    </row>
    <row r="36" spans="2:25" ht="86.25" customHeight="1" x14ac:dyDescent="0.25">
      <c r="B36" s="463"/>
      <c r="C36" s="84">
        <v>9.3000000000000007</v>
      </c>
      <c r="D36" s="85" t="s">
        <v>426</v>
      </c>
      <c r="E36" s="85" t="s">
        <v>427</v>
      </c>
      <c r="F36" s="86"/>
      <c r="G36" s="86" t="s">
        <v>387</v>
      </c>
      <c r="H36" s="86" t="s">
        <v>387</v>
      </c>
      <c r="I36" s="86"/>
      <c r="J36" s="86"/>
      <c r="K36" s="86" t="s">
        <v>387</v>
      </c>
      <c r="L36" s="86" t="s">
        <v>387</v>
      </c>
      <c r="M36" s="86"/>
      <c r="N36" s="86" t="s">
        <v>387</v>
      </c>
      <c r="O36" s="86"/>
      <c r="P36" s="86"/>
      <c r="Q36" s="86" t="s">
        <v>387</v>
      </c>
      <c r="R36" s="86"/>
      <c r="S36" s="86" t="s">
        <v>387</v>
      </c>
      <c r="T36" s="86" t="s">
        <v>387</v>
      </c>
      <c r="U36" s="86"/>
      <c r="V36" s="86"/>
      <c r="W36" s="86" t="s">
        <v>387</v>
      </c>
      <c r="X36" s="91">
        <f t="shared" si="1"/>
        <v>30</v>
      </c>
      <c r="Y36" s="88" t="s">
        <v>388</v>
      </c>
    </row>
    <row r="37" spans="2:25" ht="94.5" customHeight="1" x14ac:dyDescent="0.25">
      <c r="B37" s="447" t="s">
        <v>211</v>
      </c>
      <c r="C37" s="84">
        <v>10.1</v>
      </c>
      <c r="D37" s="85" t="s">
        <v>216</v>
      </c>
      <c r="E37" s="85" t="s">
        <v>428</v>
      </c>
      <c r="F37" s="86" t="s">
        <v>387</v>
      </c>
      <c r="G37" s="86"/>
      <c r="H37" s="86" t="s">
        <v>387</v>
      </c>
      <c r="I37" s="86"/>
      <c r="J37" s="86"/>
      <c r="K37" s="86" t="s">
        <v>387</v>
      </c>
      <c r="L37" s="86" t="s">
        <v>387</v>
      </c>
      <c r="M37" s="86"/>
      <c r="N37" s="86"/>
      <c r="O37" s="86" t="s">
        <v>387</v>
      </c>
      <c r="P37" s="86" t="s">
        <v>387</v>
      </c>
      <c r="Q37" s="86"/>
      <c r="R37" s="86"/>
      <c r="S37" s="86" t="s">
        <v>387</v>
      </c>
      <c r="T37" s="86" t="s">
        <v>387</v>
      </c>
      <c r="U37" s="86"/>
      <c r="V37" s="86"/>
      <c r="W37" s="86" t="s">
        <v>387</v>
      </c>
      <c r="X37" s="89">
        <f>IF(J37="X",15,0)+IF(L37="X",5,0)+IF(N37="X",15,0)+IF(P37="X",10,0)+IF(R37="X",15,0)+IF(T37="X",10,0)+IF(V37="X",30,0)</f>
        <v>25</v>
      </c>
      <c r="Y37" s="88" t="s">
        <v>388</v>
      </c>
    </row>
    <row r="38" spans="2:25" ht="98.25" customHeight="1" x14ac:dyDescent="0.25">
      <c r="B38" s="448"/>
      <c r="C38" s="84">
        <v>10.199999999999999</v>
      </c>
      <c r="D38" s="85" t="s">
        <v>224</v>
      </c>
      <c r="E38" s="85" t="s">
        <v>429</v>
      </c>
      <c r="F38" s="86" t="s">
        <v>387</v>
      </c>
      <c r="G38" s="86"/>
      <c r="H38" s="86"/>
      <c r="I38" s="86" t="s">
        <v>387</v>
      </c>
      <c r="J38" s="86"/>
      <c r="K38" s="86" t="s">
        <v>387</v>
      </c>
      <c r="L38" s="86"/>
      <c r="M38" s="86" t="s">
        <v>387</v>
      </c>
      <c r="N38" s="86"/>
      <c r="O38" s="86" t="s">
        <v>387</v>
      </c>
      <c r="P38" s="86" t="s">
        <v>387</v>
      </c>
      <c r="Q38" s="86"/>
      <c r="R38" s="86" t="s">
        <v>387</v>
      </c>
      <c r="S38" s="86"/>
      <c r="T38" s="86" t="s">
        <v>387</v>
      </c>
      <c r="U38" s="86"/>
      <c r="V38" s="86" t="s">
        <v>387</v>
      </c>
      <c r="W38" s="86"/>
      <c r="X38" s="87">
        <f>IF(J38="X",15,0)+IF(L38="X",5,0)+IF(N38="X",15,0)+IF(P38="X",10,0)+IF(R38="X",15,0)+IF(T38="X",10,0)+IF(V38="X",30,0)</f>
        <v>65</v>
      </c>
      <c r="Y38" s="88" t="s">
        <v>388</v>
      </c>
    </row>
    <row r="39" spans="2:25" ht="80.25" customHeight="1" x14ac:dyDescent="0.25">
      <c r="B39" s="449"/>
      <c r="C39" s="84">
        <v>10.3</v>
      </c>
      <c r="D39" s="85" t="s">
        <v>230</v>
      </c>
      <c r="E39" s="85" t="s">
        <v>430</v>
      </c>
      <c r="F39" s="86" t="s">
        <v>387</v>
      </c>
      <c r="G39" s="86"/>
      <c r="H39" s="86" t="s">
        <v>387</v>
      </c>
      <c r="I39" s="86"/>
      <c r="J39" s="86"/>
      <c r="K39" s="86" t="s">
        <v>387</v>
      </c>
      <c r="L39" s="86" t="s">
        <v>387</v>
      </c>
      <c r="M39" s="86"/>
      <c r="N39" s="86"/>
      <c r="O39" s="86" t="s">
        <v>387</v>
      </c>
      <c r="P39" s="86" t="s">
        <v>387</v>
      </c>
      <c r="Q39" s="86"/>
      <c r="R39" s="86" t="s">
        <v>387</v>
      </c>
      <c r="S39" s="86"/>
      <c r="T39" s="86" t="s">
        <v>387</v>
      </c>
      <c r="U39" s="86"/>
      <c r="V39" s="86" t="s">
        <v>387</v>
      </c>
      <c r="W39" s="86"/>
      <c r="X39" s="87">
        <f>IF(J39="X",15,0)+IF(L39="X",5,0)+IF(N39="X",15,0)+IF(P39="X",10,0)+IF(R39="X",15,0)+IF(T39="X",10,0)+IF(V39="X",30,0)</f>
        <v>70</v>
      </c>
      <c r="Y39" s="88" t="s">
        <v>388</v>
      </c>
    </row>
    <row r="40" spans="2:25" ht="65.25" customHeight="1" x14ac:dyDescent="0.25">
      <c r="B40" s="447" t="s">
        <v>137</v>
      </c>
      <c r="C40" s="84">
        <v>11.1</v>
      </c>
      <c r="D40" s="85" t="s">
        <v>135</v>
      </c>
      <c r="E40" s="85" t="s">
        <v>133</v>
      </c>
      <c r="F40" s="86" t="s">
        <v>387</v>
      </c>
      <c r="G40" s="86"/>
      <c r="H40" s="86"/>
      <c r="I40" s="86" t="s">
        <v>387</v>
      </c>
      <c r="J40" s="86"/>
      <c r="K40" s="86" t="s">
        <v>387</v>
      </c>
      <c r="L40" s="86" t="s">
        <v>387</v>
      </c>
      <c r="M40" s="86"/>
      <c r="N40" s="86"/>
      <c r="O40" s="86" t="s">
        <v>387</v>
      </c>
      <c r="P40" s="86" t="s">
        <v>387</v>
      </c>
      <c r="Q40" s="86"/>
      <c r="R40" s="86" t="s">
        <v>387</v>
      </c>
      <c r="S40" s="86"/>
      <c r="T40" s="86" t="s">
        <v>387</v>
      </c>
      <c r="U40" s="86"/>
      <c r="V40" s="86" t="s">
        <v>387</v>
      </c>
      <c r="W40" s="86"/>
      <c r="X40" s="87">
        <f t="shared" si="0"/>
        <v>70</v>
      </c>
      <c r="Y40" s="88" t="s">
        <v>388</v>
      </c>
    </row>
    <row r="41" spans="2:25" ht="72" customHeight="1" x14ac:dyDescent="0.25">
      <c r="B41" s="448"/>
      <c r="C41" s="84">
        <v>11.2</v>
      </c>
      <c r="D41" s="85" t="s">
        <v>129</v>
      </c>
      <c r="E41" s="85" t="s">
        <v>127</v>
      </c>
      <c r="F41" s="86" t="s">
        <v>387</v>
      </c>
      <c r="G41" s="86"/>
      <c r="H41" s="86"/>
      <c r="I41" s="86" t="s">
        <v>387</v>
      </c>
      <c r="J41" s="86"/>
      <c r="K41" s="86" t="s">
        <v>387</v>
      </c>
      <c r="L41" s="86" t="s">
        <v>387</v>
      </c>
      <c r="M41" s="86"/>
      <c r="N41" s="86"/>
      <c r="O41" s="86" t="s">
        <v>387</v>
      </c>
      <c r="P41" s="86" t="s">
        <v>387</v>
      </c>
      <c r="Q41" s="86"/>
      <c r="R41" s="86" t="s">
        <v>387</v>
      </c>
      <c r="S41" s="86"/>
      <c r="T41" s="86" t="s">
        <v>387</v>
      </c>
      <c r="U41" s="86"/>
      <c r="V41" s="86"/>
      <c r="W41" s="86" t="s">
        <v>387</v>
      </c>
      <c r="X41" s="89">
        <f t="shared" si="0"/>
        <v>40</v>
      </c>
      <c r="Y41" s="88" t="s">
        <v>388</v>
      </c>
    </row>
    <row r="42" spans="2:25" ht="66" customHeight="1" x14ac:dyDescent="0.25">
      <c r="B42" s="448"/>
      <c r="C42" s="84">
        <v>11.3</v>
      </c>
      <c r="D42" s="85" t="s">
        <v>122</v>
      </c>
      <c r="E42" s="85" t="s">
        <v>120</v>
      </c>
      <c r="F42" s="86" t="s">
        <v>387</v>
      </c>
      <c r="G42" s="86"/>
      <c r="H42" s="86"/>
      <c r="I42" s="86" t="s">
        <v>387</v>
      </c>
      <c r="J42" s="86"/>
      <c r="K42" s="86" t="s">
        <v>387</v>
      </c>
      <c r="L42" s="86" t="s">
        <v>387</v>
      </c>
      <c r="M42" s="86"/>
      <c r="N42" s="86"/>
      <c r="O42" s="86" t="s">
        <v>387</v>
      </c>
      <c r="P42" s="86" t="s">
        <v>387</v>
      </c>
      <c r="Q42" s="86"/>
      <c r="R42" s="86" t="s">
        <v>387</v>
      </c>
      <c r="S42" s="86"/>
      <c r="T42" s="86" t="s">
        <v>387</v>
      </c>
      <c r="U42" s="86"/>
      <c r="V42" s="86" t="s">
        <v>387</v>
      </c>
      <c r="W42" s="86"/>
      <c r="X42" s="87">
        <f t="shared" si="0"/>
        <v>70</v>
      </c>
      <c r="Y42" s="88" t="s">
        <v>388</v>
      </c>
    </row>
    <row r="43" spans="2:25" ht="45" x14ac:dyDescent="0.25">
      <c r="B43" s="447" t="s">
        <v>113</v>
      </c>
      <c r="C43" s="84">
        <v>12.1</v>
      </c>
      <c r="D43" s="85" t="s">
        <v>431</v>
      </c>
      <c r="E43" s="85" t="s">
        <v>432</v>
      </c>
      <c r="F43" s="86" t="s">
        <v>387</v>
      </c>
      <c r="G43" s="86"/>
      <c r="H43" s="86"/>
      <c r="I43" s="86" t="s">
        <v>387</v>
      </c>
      <c r="J43" s="86"/>
      <c r="K43" s="86" t="s">
        <v>387</v>
      </c>
      <c r="L43" s="86" t="s">
        <v>387</v>
      </c>
      <c r="M43" s="86"/>
      <c r="N43" s="86"/>
      <c r="O43" s="86" t="s">
        <v>387</v>
      </c>
      <c r="P43" s="86" t="s">
        <v>387</v>
      </c>
      <c r="Q43" s="86"/>
      <c r="R43" s="86" t="s">
        <v>387</v>
      </c>
      <c r="S43" s="86"/>
      <c r="T43" s="86"/>
      <c r="U43" s="86" t="s">
        <v>387</v>
      </c>
      <c r="V43" s="86" t="s">
        <v>387</v>
      </c>
      <c r="W43" s="86"/>
      <c r="X43" s="89">
        <f t="shared" si="0"/>
        <v>60</v>
      </c>
      <c r="Y43" s="88" t="s">
        <v>388</v>
      </c>
    </row>
    <row r="44" spans="2:25" ht="45" x14ac:dyDescent="0.25">
      <c r="B44" s="448"/>
      <c r="C44" s="84">
        <v>12.2</v>
      </c>
      <c r="D44" s="85" t="s">
        <v>433</v>
      </c>
      <c r="E44" s="85" t="s">
        <v>434</v>
      </c>
      <c r="F44" s="86" t="s">
        <v>387</v>
      </c>
      <c r="G44" s="86"/>
      <c r="H44" s="86"/>
      <c r="I44" s="86" t="s">
        <v>387</v>
      </c>
      <c r="J44" s="86"/>
      <c r="K44" s="86" t="s">
        <v>387</v>
      </c>
      <c r="L44" s="86" t="s">
        <v>387</v>
      </c>
      <c r="M44" s="86"/>
      <c r="N44" s="86"/>
      <c r="O44" s="86" t="s">
        <v>387</v>
      </c>
      <c r="P44" s="86" t="s">
        <v>387</v>
      </c>
      <c r="Q44" s="86"/>
      <c r="R44" s="86" t="s">
        <v>387</v>
      </c>
      <c r="S44" s="86"/>
      <c r="T44" s="86" t="s">
        <v>387</v>
      </c>
      <c r="U44" s="86"/>
      <c r="V44" s="86" t="s">
        <v>387</v>
      </c>
      <c r="W44" s="86"/>
      <c r="X44" s="87">
        <f t="shared" si="0"/>
        <v>70</v>
      </c>
      <c r="Y44" s="88" t="s">
        <v>388</v>
      </c>
    </row>
    <row r="45" spans="2:25" ht="56.1" customHeight="1" x14ac:dyDescent="0.25">
      <c r="B45" s="448"/>
      <c r="C45" s="84">
        <v>12.3</v>
      </c>
      <c r="D45" s="85" t="s">
        <v>435</v>
      </c>
      <c r="E45" s="85" t="s">
        <v>85</v>
      </c>
      <c r="F45" s="86" t="s">
        <v>387</v>
      </c>
      <c r="G45" s="86"/>
      <c r="H45" s="86"/>
      <c r="I45" s="86" t="s">
        <v>387</v>
      </c>
      <c r="J45" s="86"/>
      <c r="K45" s="86" t="s">
        <v>387</v>
      </c>
      <c r="L45" s="86" t="s">
        <v>387</v>
      </c>
      <c r="M45" s="86"/>
      <c r="N45" s="86"/>
      <c r="O45" s="86" t="s">
        <v>387</v>
      </c>
      <c r="P45" s="86" t="s">
        <v>387</v>
      </c>
      <c r="Q45" s="86"/>
      <c r="R45" s="86" t="s">
        <v>387</v>
      </c>
      <c r="S45" s="86"/>
      <c r="T45" s="86" t="s">
        <v>387</v>
      </c>
      <c r="U45" s="86"/>
      <c r="V45" s="86" t="s">
        <v>387</v>
      </c>
      <c r="W45" s="86"/>
      <c r="X45" s="87">
        <f t="shared" si="0"/>
        <v>70</v>
      </c>
      <c r="Y45" s="88" t="s">
        <v>388</v>
      </c>
    </row>
    <row r="46" spans="2:25" ht="88.5" customHeight="1" x14ac:dyDescent="0.25">
      <c r="B46" s="448"/>
      <c r="C46" s="84">
        <v>12.4</v>
      </c>
      <c r="D46" s="85" t="s">
        <v>77</v>
      </c>
      <c r="E46" s="85" t="s">
        <v>74</v>
      </c>
      <c r="F46" s="86" t="s">
        <v>387</v>
      </c>
      <c r="G46" s="86"/>
      <c r="H46" s="86"/>
      <c r="I46" s="86" t="s">
        <v>387</v>
      </c>
      <c r="J46" s="86"/>
      <c r="K46" s="86" t="s">
        <v>387</v>
      </c>
      <c r="L46" s="86" t="s">
        <v>387</v>
      </c>
      <c r="M46" s="86"/>
      <c r="N46" s="86"/>
      <c r="O46" s="86" t="s">
        <v>387</v>
      </c>
      <c r="P46" s="86" t="s">
        <v>387</v>
      </c>
      <c r="Q46" s="86"/>
      <c r="R46" s="86" t="s">
        <v>387</v>
      </c>
      <c r="S46" s="86"/>
      <c r="T46" s="86" t="s">
        <v>387</v>
      </c>
      <c r="U46" s="86"/>
      <c r="V46" s="86" t="s">
        <v>387</v>
      </c>
      <c r="W46" s="86"/>
      <c r="X46" s="87">
        <f t="shared" si="0"/>
        <v>70</v>
      </c>
      <c r="Y46" s="88" t="s">
        <v>388</v>
      </c>
    </row>
    <row r="47" spans="2:25" ht="69" customHeight="1" x14ac:dyDescent="0.25">
      <c r="B47" s="447" t="s">
        <v>246</v>
      </c>
      <c r="C47" s="84">
        <v>13.1</v>
      </c>
      <c r="D47" s="85" t="s">
        <v>249</v>
      </c>
      <c r="E47" s="85" t="s">
        <v>251</v>
      </c>
      <c r="F47" s="86" t="s">
        <v>387</v>
      </c>
      <c r="G47" s="86"/>
      <c r="H47" s="86" t="s">
        <v>387</v>
      </c>
      <c r="I47" s="86"/>
      <c r="J47" s="86" t="s">
        <v>387</v>
      </c>
      <c r="K47" s="86"/>
      <c r="L47" s="86" t="s">
        <v>387</v>
      </c>
      <c r="M47" s="86"/>
      <c r="N47" s="86"/>
      <c r="O47" s="86" t="s">
        <v>387</v>
      </c>
      <c r="P47" s="86" t="s">
        <v>387</v>
      </c>
      <c r="Q47" s="86"/>
      <c r="R47" s="86" t="s">
        <v>387</v>
      </c>
      <c r="S47" s="86"/>
      <c r="T47" s="86" t="s">
        <v>387</v>
      </c>
      <c r="U47" s="86"/>
      <c r="V47" s="86" t="s">
        <v>387</v>
      </c>
      <c r="W47" s="86"/>
      <c r="X47" s="92">
        <f t="shared" si="0"/>
        <v>85</v>
      </c>
      <c r="Y47" s="88" t="s">
        <v>388</v>
      </c>
    </row>
    <row r="48" spans="2:25" ht="105" customHeight="1" x14ac:dyDescent="0.25">
      <c r="B48" s="448"/>
      <c r="C48" s="84">
        <v>13.2</v>
      </c>
      <c r="D48" s="85" t="s">
        <v>257</v>
      </c>
      <c r="E48" s="85" t="s">
        <v>259</v>
      </c>
      <c r="F48" s="86" t="s">
        <v>387</v>
      </c>
      <c r="G48" s="86"/>
      <c r="H48" s="86"/>
      <c r="I48" s="86" t="s">
        <v>387</v>
      </c>
      <c r="J48" s="86" t="s">
        <v>387</v>
      </c>
      <c r="K48" s="86"/>
      <c r="L48" s="86" t="s">
        <v>387</v>
      </c>
      <c r="M48" s="86"/>
      <c r="N48" s="86"/>
      <c r="O48" s="86" t="s">
        <v>387</v>
      </c>
      <c r="P48" s="86" t="s">
        <v>387</v>
      </c>
      <c r="Q48" s="86"/>
      <c r="R48" s="86" t="s">
        <v>387</v>
      </c>
      <c r="S48" s="86"/>
      <c r="T48" s="86" t="s">
        <v>387</v>
      </c>
      <c r="U48" s="86"/>
      <c r="V48" s="86" t="s">
        <v>387</v>
      </c>
      <c r="W48" s="86"/>
      <c r="X48" s="87">
        <f t="shared" si="0"/>
        <v>85</v>
      </c>
      <c r="Y48" s="88" t="s">
        <v>388</v>
      </c>
    </row>
    <row r="49" spans="2:25" ht="116.25" customHeight="1" x14ac:dyDescent="0.25">
      <c r="B49" s="448"/>
      <c r="C49" s="84">
        <v>13.3</v>
      </c>
      <c r="D49" s="85" t="s">
        <v>264</v>
      </c>
      <c r="E49" s="85" t="s">
        <v>436</v>
      </c>
      <c r="F49" s="86" t="s">
        <v>387</v>
      </c>
      <c r="G49" s="86"/>
      <c r="H49" s="86" t="s">
        <v>387</v>
      </c>
      <c r="I49" s="86"/>
      <c r="J49" s="86" t="s">
        <v>387</v>
      </c>
      <c r="K49" s="86"/>
      <c r="L49" s="86" t="s">
        <v>387</v>
      </c>
      <c r="M49" s="86"/>
      <c r="N49" s="86"/>
      <c r="O49" s="86" t="s">
        <v>387</v>
      </c>
      <c r="P49" s="86" t="s">
        <v>387</v>
      </c>
      <c r="Q49" s="86"/>
      <c r="R49" s="86"/>
      <c r="S49" s="86" t="s">
        <v>387</v>
      </c>
      <c r="T49" s="86" t="s">
        <v>387</v>
      </c>
      <c r="U49" s="86"/>
      <c r="V49" s="86"/>
      <c r="W49" s="86" t="s">
        <v>387</v>
      </c>
      <c r="X49" s="89">
        <f t="shared" si="0"/>
        <v>40</v>
      </c>
      <c r="Y49" s="88" t="s">
        <v>388</v>
      </c>
    </row>
    <row r="50" spans="2:25" ht="50.1" customHeight="1" x14ac:dyDescent="0.25">
      <c r="B50" s="460"/>
      <c r="C50" s="460"/>
      <c r="D50" s="460"/>
      <c r="E50" s="460"/>
      <c r="F50" s="460"/>
      <c r="G50" s="460"/>
      <c r="H50" s="460"/>
      <c r="I50" s="460"/>
      <c r="J50" s="460"/>
      <c r="K50" s="460"/>
      <c r="L50" s="460"/>
      <c r="M50" s="460"/>
      <c r="N50" s="460"/>
      <c r="O50" s="460"/>
      <c r="P50" s="460"/>
      <c r="Q50" s="460"/>
      <c r="R50" s="460"/>
      <c r="S50" s="460"/>
      <c r="T50" s="460"/>
      <c r="U50" s="460"/>
      <c r="V50" s="460"/>
      <c r="W50" s="460"/>
      <c r="X50" s="93"/>
      <c r="Y50" s="94"/>
    </row>
    <row r="53" spans="2:25" x14ac:dyDescent="0.25">
      <c r="C53" s="96"/>
      <c r="D53" s="97"/>
      <c r="F53" s="99"/>
      <c r="G53" s="99"/>
      <c r="H53" s="99"/>
      <c r="I53" s="99"/>
      <c r="J53" s="99"/>
      <c r="K53" s="99"/>
    </row>
    <row r="54" spans="2:25" x14ac:dyDescent="0.25">
      <c r="C54" s="100" t="s">
        <v>437</v>
      </c>
      <c r="F54" s="100" t="s">
        <v>438</v>
      </c>
      <c r="G54" s="79"/>
    </row>
  </sheetData>
  <mergeCells count="40">
    <mergeCell ref="B50:W50"/>
    <mergeCell ref="B12:B15"/>
    <mergeCell ref="B16:B18"/>
    <mergeCell ref="B19:B22"/>
    <mergeCell ref="B23:B25"/>
    <mergeCell ref="B26:B29"/>
    <mergeCell ref="B30:B33"/>
    <mergeCell ref="B34:B36"/>
    <mergeCell ref="B37:B39"/>
    <mergeCell ref="B40:B42"/>
    <mergeCell ref="B43:B46"/>
    <mergeCell ref="B47:B49"/>
    <mergeCell ref="T2:U2"/>
    <mergeCell ref="V2:W2"/>
    <mergeCell ref="X2:X3"/>
    <mergeCell ref="Y2:Y3"/>
    <mergeCell ref="B4:B7"/>
    <mergeCell ref="P2:Q2"/>
    <mergeCell ref="R2:S2"/>
    <mergeCell ref="B8:B11"/>
    <mergeCell ref="H2:I2"/>
    <mergeCell ref="J2:K2"/>
    <mergeCell ref="L2:M2"/>
    <mergeCell ref="N2:O2"/>
    <mergeCell ref="B2:B3"/>
    <mergeCell ref="C2:C3"/>
    <mergeCell ref="D2:D3"/>
    <mergeCell ref="E2:E3"/>
    <mergeCell ref="F2:G2"/>
    <mergeCell ref="P1:Q1"/>
    <mergeCell ref="R1:S1"/>
    <mergeCell ref="T1:U1"/>
    <mergeCell ref="V1:W1"/>
    <mergeCell ref="X1:Y1"/>
    <mergeCell ref="N1:O1"/>
    <mergeCell ref="D1:E1"/>
    <mergeCell ref="F1:G1"/>
    <mergeCell ref="H1:I1"/>
    <mergeCell ref="J1:K1"/>
    <mergeCell ref="L1:M1"/>
  </mergeCells>
  <dataValidations count="1">
    <dataValidation type="list" allowBlank="1" showDropDown="1" showInputMessage="1" showErrorMessage="1" sqref="F4:W49" xr:uid="{00000000-0002-0000-0B00-000000000000}">
      <formula1>"X"</formula1>
    </dataValidation>
  </dataValidations>
  <printOptions horizontalCentered="1"/>
  <pageMargins left="0.70866141732283472" right="0.70866141732283472" top="1.1417322834645669" bottom="0.15748031496062992" header="0.31496062992125984" footer="0.31496062992125984"/>
  <pageSetup paperSize="258" scale="60"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0000"/>
    <pageSetUpPr autoPageBreaks="0"/>
  </sheetPr>
  <dimension ref="A1:AZ32"/>
  <sheetViews>
    <sheetView showGridLines="0" zoomScale="55" zoomScaleNormal="55" workbookViewId="0">
      <selection activeCell="AA10" sqref="AA10"/>
    </sheetView>
  </sheetViews>
  <sheetFormatPr baseColWidth="10" defaultColWidth="11.42578125" defaultRowHeight="15" x14ac:dyDescent="0.25"/>
  <cols>
    <col min="1" max="1" width="5.7109375" style="15" customWidth="1"/>
    <col min="2" max="2" width="18.7109375" style="15" customWidth="1"/>
    <col min="3" max="6" width="5.7109375" style="15" customWidth="1"/>
    <col min="7" max="7" width="12.28515625" style="25" customWidth="1"/>
    <col min="8" max="8" width="7.7109375" style="25" customWidth="1"/>
    <col min="9" max="9" width="6.85546875" style="15" hidden="1" customWidth="1"/>
    <col min="10" max="12" width="5.7109375" style="15" hidden="1" customWidth="1"/>
    <col min="13" max="13" width="13.140625" style="25" hidden="1" customWidth="1"/>
    <col min="14" max="14" width="7.7109375" style="25" hidden="1" customWidth="1"/>
    <col min="15" max="15" width="14.7109375" style="15" hidden="1" customWidth="1"/>
    <col min="16" max="16" width="6" style="15" customWidth="1"/>
    <col min="17" max="17" width="5.7109375" style="15" hidden="1" customWidth="1"/>
    <col min="18" max="18" width="36.7109375" style="15" hidden="1" customWidth="1"/>
    <col min="19" max="22" width="5.7109375" style="15" hidden="1" customWidth="1"/>
    <col min="23" max="23" width="12.85546875" style="25" hidden="1" customWidth="1"/>
    <col min="24" max="24" width="10.7109375" style="25" hidden="1" customWidth="1"/>
    <col min="25" max="28" width="5.7109375" style="15" hidden="1" customWidth="1"/>
    <col min="29" max="29" width="14.140625" style="25" hidden="1" customWidth="1"/>
    <col min="30" max="30" width="10.7109375" style="25" hidden="1" customWidth="1"/>
    <col min="31" max="31" width="12.7109375" style="15" hidden="1" customWidth="1"/>
    <col min="32" max="32" width="4.7109375" style="15" customWidth="1"/>
    <col min="33" max="33" width="32.28515625" style="15" customWidth="1"/>
    <col min="34" max="46" width="5.7109375" style="15" customWidth="1"/>
    <col min="47" max="50" width="5.7109375" style="15" hidden="1" customWidth="1"/>
    <col min="51" max="51" width="11.42578125" style="15"/>
    <col min="52" max="52" width="17.140625" style="15" customWidth="1"/>
    <col min="53" max="16384" width="11.42578125" style="15"/>
  </cols>
  <sheetData>
    <row r="1" spans="1:52" ht="27" customHeight="1" x14ac:dyDescent="0.25"/>
    <row r="2" spans="1:52" ht="48" customHeight="1" thickBot="1" x14ac:dyDescent="0.3">
      <c r="C2" s="399" t="s">
        <v>439</v>
      </c>
      <c r="D2" s="399"/>
      <c r="E2" s="399"/>
      <c r="F2" s="399"/>
      <c r="G2" s="399"/>
      <c r="H2" s="399"/>
      <c r="I2" s="399"/>
      <c r="J2" s="399"/>
      <c r="K2" s="399"/>
      <c r="L2" s="399"/>
      <c r="M2" s="399"/>
      <c r="N2" s="399"/>
      <c r="O2" s="399"/>
      <c r="W2" s="15"/>
      <c r="X2" s="15"/>
      <c r="AC2" s="15"/>
      <c r="AD2" s="15"/>
      <c r="AG2" s="464" t="s">
        <v>440</v>
      </c>
      <c r="AH2" s="464"/>
      <c r="AI2" s="464"/>
      <c r="AJ2" s="464"/>
      <c r="AK2" s="464"/>
      <c r="AL2" s="464"/>
      <c r="AM2" s="464"/>
      <c r="AN2" s="464"/>
      <c r="AO2" s="464"/>
      <c r="AP2" s="464"/>
      <c r="AQ2" s="464"/>
      <c r="AR2" s="464"/>
      <c r="AS2" s="464"/>
      <c r="AT2" s="464"/>
      <c r="AU2" s="464"/>
      <c r="AV2" s="464"/>
      <c r="AW2" s="464"/>
      <c r="AX2" s="464"/>
      <c r="AY2" s="464"/>
      <c r="AZ2" s="464"/>
    </row>
    <row r="3" spans="1:52" ht="36" customHeight="1" thickBot="1" x14ac:dyDescent="0.3">
      <c r="C3" s="465" t="s">
        <v>441</v>
      </c>
      <c r="D3" s="465"/>
      <c r="E3" s="465"/>
      <c r="F3" s="465"/>
      <c r="G3" s="465"/>
      <c r="H3" s="465"/>
      <c r="I3" s="465" t="s">
        <v>442</v>
      </c>
      <c r="J3" s="465"/>
      <c r="K3" s="465"/>
      <c r="L3" s="465"/>
      <c r="M3" s="465"/>
      <c r="N3" s="465"/>
      <c r="O3" s="466" t="s">
        <v>443</v>
      </c>
      <c r="W3" s="15"/>
      <c r="X3" s="15"/>
      <c r="AC3" s="15"/>
      <c r="AD3" s="15"/>
      <c r="AG3" s="101" t="s">
        <v>444</v>
      </c>
      <c r="AH3" s="101">
        <v>1</v>
      </c>
      <c r="AI3" s="101">
        <v>2</v>
      </c>
      <c r="AJ3" s="101">
        <v>3</v>
      </c>
      <c r="AK3" s="101">
        <v>4</v>
      </c>
      <c r="AL3" s="101">
        <v>5</v>
      </c>
      <c r="AM3" s="101">
        <v>6</v>
      </c>
      <c r="AN3" s="101">
        <v>7</v>
      </c>
      <c r="AO3" s="101">
        <v>8</v>
      </c>
      <c r="AP3" s="101">
        <v>9</v>
      </c>
      <c r="AQ3" s="101">
        <v>10</v>
      </c>
      <c r="AR3" s="101">
        <v>11</v>
      </c>
      <c r="AS3" s="101">
        <v>12</v>
      </c>
      <c r="AT3" s="101">
        <v>13</v>
      </c>
      <c r="AU3" s="101">
        <v>14</v>
      </c>
      <c r="AV3" s="101">
        <v>15</v>
      </c>
      <c r="AW3" s="101">
        <v>16</v>
      </c>
      <c r="AX3" s="101">
        <v>17</v>
      </c>
      <c r="AY3" s="102" t="s">
        <v>445</v>
      </c>
      <c r="AZ3" s="102" t="s">
        <v>446</v>
      </c>
    </row>
    <row r="4" spans="1:52" s="103" customFormat="1" ht="36" customHeight="1" thickTop="1" thickBot="1" x14ac:dyDescent="0.3">
      <c r="C4" s="467" t="s">
        <v>447</v>
      </c>
      <c r="D4" s="467"/>
      <c r="E4" s="467"/>
      <c r="F4" s="467"/>
      <c r="G4" s="455" t="s">
        <v>448</v>
      </c>
      <c r="H4" s="468" t="s">
        <v>449</v>
      </c>
      <c r="I4" s="467" t="s">
        <v>447</v>
      </c>
      <c r="J4" s="467"/>
      <c r="K4" s="467"/>
      <c r="L4" s="467"/>
      <c r="M4" s="455" t="s">
        <v>448</v>
      </c>
      <c r="N4" s="468" t="s">
        <v>449</v>
      </c>
      <c r="O4" s="466"/>
      <c r="AG4" s="104" t="s">
        <v>237</v>
      </c>
      <c r="AH4" s="105">
        <f>1+1</f>
        <v>2</v>
      </c>
      <c r="AI4" s="105"/>
      <c r="AJ4" s="106"/>
      <c r="AK4" s="105"/>
      <c r="AL4" s="105"/>
      <c r="AM4" s="106"/>
      <c r="AN4" s="105"/>
      <c r="AO4" s="105"/>
      <c r="AP4" s="105"/>
      <c r="AQ4" s="105"/>
      <c r="AR4" s="105"/>
      <c r="AS4" s="105"/>
      <c r="AT4" s="105"/>
      <c r="AU4" s="105"/>
      <c r="AV4" s="105"/>
      <c r="AW4" s="105"/>
      <c r="AX4" s="105"/>
      <c r="AY4" s="107">
        <f t="shared" ref="AY4:AY9" si="0">SUM(AH4:AX4)</f>
        <v>2</v>
      </c>
      <c r="AZ4" s="108">
        <f t="shared" ref="AZ4:AZ9" si="1">AY4/$AY$10</f>
        <v>4.3478260869565216E-2</v>
      </c>
    </row>
    <row r="5" spans="1:52" s="25" customFormat="1" ht="79.5" customHeight="1" thickTop="1" thickBot="1" x14ac:dyDescent="0.3">
      <c r="A5" s="109" t="s">
        <v>450</v>
      </c>
      <c r="B5" s="110" t="s">
        <v>451</v>
      </c>
      <c r="C5" s="111" t="s">
        <v>452</v>
      </c>
      <c r="D5" s="111" t="s">
        <v>453</v>
      </c>
      <c r="E5" s="111" t="s">
        <v>454</v>
      </c>
      <c r="F5" s="111" t="s">
        <v>455</v>
      </c>
      <c r="G5" s="455"/>
      <c r="H5" s="469"/>
      <c r="I5" s="111" t="s">
        <v>452</v>
      </c>
      <c r="J5" s="111" t="s">
        <v>453</v>
      </c>
      <c r="K5" s="111" t="s">
        <v>454</v>
      </c>
      <c r="L5" s="111" t="s">
        <v>455</v>
      </c>
      <c r="M5" s="455"/>
      <c r="N5" s="469"/>
      <c r="O5" s="466"/>
      <c r="Q5" s="112" t="s">
        <v>450</v>
      </c>
      <c r="R5" s="113" t="s">
        <v>451</v>
      </c>
      <c r="S5" s="112" t="s">
        <v>452</v>
      </c>
      <c r="T5" s="112" t="s">
        <v>453</v>
      </c>
      <c r="U5" s="112" t="s">
        <v>454</v>
      </c>
      <c r="V5" s="112" t="s">
        <v>455</v>
      </c>
      <c r="W5" s="82" t="s">
        <v>448</v>
      </c>
      <c r="X5" s="111" t="s">
        <v>456</v>
      </c>
      <c r="Y5" s="112" t="s">
        <v>452</v>
      </c>
      <c r="Z5" s="112" t="s">
        <v>453</v>
      </c>
      <c r="AA5" s="112" t="s">
        <v>454</v>
      </c>
      <c r="AB5" s="112" t="s">
        <v>455</v>
      </c>
      <c r="AC5" s="82" t="s">
        <v>448</v>
      </c>
      <c r="AD5" s="112" t="s">
        <v>456</v>
      </c>
      <c r="AE5" s="82" t="s">
        <v>457</v>
      </c>
      <c r="AG5" s="114" t="s">
        <v>14</v>
      </c>
      <c r="AH5" s="115">
        <v>1</v>
      </c>
      <c r="AI5" s="115">
        <v>1</v>
      </c>
      <c r="AJ5" s="115">
        <v>1</v>
      </c>
      <c r="AK5" s="116">
        <v>1</v>
      </c>
      <c r="AL5" s="115">
        <v>4</v>
      </c>
      <c r="AM5" s="116">
        <v>2</v>
      </c>
      <c r="AN5" s="116"/>
      <c r="AO5" s="115">
        <v>2</v>
      </c>
      <c r="AP5" s="115">
        <v>2</v>
      </c>
      <c r="AQ5" s="115"/>
      <c r="AR5" s="115"/>
      <c r="AS5" s="116">
        <v>1</v>
      </c>
      <c r="AT5" s="115">
        <v>3</v>
      </c>
      <c r="AU5" s="116"/>
      <c r="AV5" s="116"/>
      <c r="AW5" s="116"/>
      <c r="AX5" s="116"/>
      <c r="AY5" s="107">
        <f t="shared" si="0"/>
        <v>18</v>
      </c>
      <c r="AZ5" s="108">
        <f t="shared" si="1"/>
        <v>0.39130434782608697</v>
      </c>
    </row>
    <row r="6" spans="1:52" ht="30" customHeight="1" thickTop="1" thickBot="1" x14ac:dyDescent="0.3">
      <c r="A6" s="25">
        <v>1</v>
      </c>
      <c r="B6" s="88" t="s">
        <v>458</v>
      </c>
      <c r="C6" s="86" t="e">
        <f>#REF!</f>
        <v>#REF!</v>
      </c>
      <c r="D6" s="86" t="e">
        <f>#REF!</f>
        <v>#REF!</v>
      </c>
      <c r="E6" s="86" t="e">
        <f>#REF!</f>
        <v>#REF!</v>
      </c>
      <c r="F6" s="86" t="e">
        <f>#REF!</f>
        <v>#REF!</v>
      </c>
      <c r="G6" s="82" t="e">
        <f>SUM(C6:F6)</f>
        <v>#REF!</v>
      </c>
      <c r="H6" s="117" t="e">
        <f>IF(F6&gt;0,F6/G6,IF(E6&gt;0,E6/G6,0))</f>
        <v>#REF!</v>
      </c>
      <c r="I6" s="86" t="e">
        <f>#REF!</f>
        <v>#REF!</v>
      </c>
      <c r="J6" s="86" t="e">
        <f>#REF!</f>
        <v>#REF!</v>
      </c>
      <c r="K6" s="86" t="e">
        <f>#REF!</f>
        <v>#REF!</v>
      </c>
      <c r="L6" s="86" t="e">
        <f>#REF!</f>
        <v>#REF!</v>
      </c>
      <c r="M6" s="82" t="e">
        <f>SUM(I6:L6)</f>
        <v>#REF!</v>
      </c>
      <c r="N6" s="117" t="e">
        <f>IF(L6&gt;0,L6/M6,IF(K6&gt;0,K6/M6,0))</f>
        <v>#REF!</v>
      </c>
      <c r="O6" s="118" t="e">
        <f>H6-N6</f>
        <v>#REF!</v>
      </c>
      <c r="Q6" s="113">
        <v>1</v>
      </c>
      <c r="R6" s="119" t="s">
        <v>458</v>
      </c>
      <c r="S6" s="120">
        <v>0</v>
      </c>
      <c r="T6" s="120">
        <v>0</v>
      </c>
      <c r="U6" s="120">
        <v>1</v>
      </c>
      <c r="V6" s="120">
        <v>1</v>
      </c>
      <c r="W6" s="113">
        <f>SUM(S6:V6)</f>
        <v>2</v>
      </c>
      <c r="X6" s="121">
        <v>0.5</v>
      </c>
      <c r="Y6" s="120">
        <v>0</v>
      </c>
      <c r="Z6" s="120">
        <v>1</v>
      </c>
      <c r="AA6" s="120">
        <v>0</v>
      </c>
      <c r="AB6" s="120">
        <v>1</v>
      </c>
      <c r="AC6" s="113">
        <f>SUM(Y6:AB6)</f>
        <v>2</v>
      </c>
      <c r="AD6" s="121">
        <v>0.5</v>
      </c>
      <c r="AE6" s="122">
        <v>0</v>
      </c>
      <c r="AG6" s="114" t="s">
        <v>75</v>
      </c>
      <c r="AH6" s="115">
        <v>1</v>
      </c>
      <c r="AI6" s="115"/>
      <c r="AJ6" s="115">
        <v>1</v>
      </c>
      <c r="AK6" s="116">
        <v>1</v>
      </c>
      <c r="AL6" s="116"/>
      <c r="AM6" s="115">
        <v>1</v>
      </c>
      <c r="AN6" s="115"/>
      <c r="AO6" s="116"/>
      <c r="AP6" s="115"/>
      <c r="AQ6" s="116">
        <v>1</v>
      </c>
      <c r="AR6" s="116">
        <v>3</v>
      </c>
      <c r="AS6" s="115">
        <v>1</v>
      </c>
      <c r="AT6" s="116"/>
      <c r="AU6" s="115"/>
      <c r="AV6" s="115"/>
      <c r="AW6" s="116"/>
      <c r="AX6" s="115"/>
      <c r="AY6" s="107">
        <f t="shared" si="0"/>
        <v>9</v>
      </c>
      <c r="AZ6" s="108">
        <f t="shared" si="1"/>
        <v>0.19565217391304349</v>
      </c>
    </row>
    <row r="7" spans="1:52" ht="30" customHeight="1" thickTop="1" thickBot="1" x14ac:dyDescent="0.3">
      <c r="A7" s="25">
        <v>2</v>
      </c>
      <c r="B7" s="88" t="s">
        <v>459</v>
      </c>
      <c r="C7" s="86" t="e">
        <f>#REF!</f>
        <v>#REF!</v>
      </c>
      <c r="D7" s="86" t="e">
        <f>#REF!</f>
        <v>#REF!</v>
      </c>
      <c r="E7" s="86" t="e">
        <f>#REF!</f>
        <v>#REF!</v>
      </c>
      <c r="F7" s="86" t="e">
        <f>#REF!</f>
        <v>#REF!</v>
      </c>
      <c r="G7" s="82" t="e">
        <f t="shared" ref="G7:G18" si="2">SUM(C7:F7)</f>
        <v>#REF!</v>
      </c>
      <c r="H7" s="117" t="e">
        <f t="shared" ref="H7:H18" si="3">IF(F7&gt;0,F7/G7,IF(E7&gt;0,E7/G7,0))</f>
        <v>#REF!</v>
      </c>
      <c r="I7" s="86" t="e">
        <f>#REF!</f>
        <v>#REF!</v>
      </c>
      <c r="J7" s="86" t="e">
        <f>#REF!</f>
        <v>#REF!</v>
      </c>
      <c r="K7" s="86" t="e">
        <f>#REF!</f>
        <v>#REF!</v>
      </c>
      <c r="L7" s="86" t="e">
        <f>#REF!</f>
        <v>#REF!</v>
      </c>
      <c r="M7" s="82" t="e">
        <f t="shared" ref="M7:M19" si="4">SUM(I7:L7)</f>
        <v>#REF!</v>
      </c>
      <c r="N7" s="117" t="e">
        <f t="shared" ref="N7:N19" si="5">IF(L7&gt;0,L7/M7,IF(K7&gt;0,K7/M7,0))</f>
        <v>#REF!</v>
      </c>
      <c r="O7" s="118" t="e">
        <f t="shared" ref="O7:O19" si="6">H7-N7</f>
        <v>#REF!</v>
      </c>
      <c r="Q7" s="113">
        <v>2</v>
      </c>
      <c r="R7" s="119" t="s">
        <v>459</v>
      </c>
      <c r="S7" s="120">
        <v>0</v>
      </c>
      <c r="T7" s="120">
        <v>0</v>
      </c>
      <c r="U7" s="120">
        <v>0</v>
      </c>
      <c r="V7" s="120">
        <v>4</v>
      </c>
      <c r="W7" s="113">
        <f t="shared" ref="W7:W18" si="7">SUM(S7:V7)</f>
        <v>4</v>
      </c>
      <c r="X7" s="121">
        <v>1</v>
      </c>
      <c r="Y7" s="120">
        <v>0</v>
      </c>
      <c r="Z7" s="120">
        <v>0</v>
      </c>
      <c r="AA7" s="120">
        <v>0</v>
      </c>
      <c r="AB7" s="120">
        <v>4</v>
      </c>
      <c r="AC7" s="113">
        <f>SUM(Y7:AB7)</f>
        <v>4</v>
      </c>
      <c r="AD7" s="121">
        <v>1</v>
      </c>
      <c r="AE7" s="122">
        <v>0</v>
      </c>
      <c r="AG7" s="114" t="s">
        <v>99</v>
      </c>
      <c r="AH7" s="116"/>
      <c r="AI7" s="116">
        <v>3</v>
      </c>
      <c r="AJ7" s="116">
        <v>2</v>
      </c>
      <c r="AK7" s="116">
        <v>1</v>
      </c>
      <c r="AL7" s="116"/>
      <c r="AM7" s="116"/>
      <c r="AN7" s="115">
        <v>2</v>
      </c>
      <c r="AO7" s="116"/>
      <c r="AP7" s="116"/>
      <c r="AQ7" s="115">
        <v>2</v>
      </c>
      <c r="AR7" s="115"/>
      <c r="AS7" s="116">
        <v>1</v>
      </c>
      <c r="AT7" s="116"/>
      <c r="AU7" s="116"/>
      <c r="AV7" s="115"/>
      <c r="AW7" s="115"/>
      <c r="AX7" s="116"/>
      <c r="AY7" s="107">
        <f t="shared" si="0"/>
        <v>11</v>
      </c>
      <c r="AZ7" s="108">
        <f t="shared" si="1"/>
        <v>0.2391304347826087</v>
      </c>
    </row>
    <row r="8" spans="1:52" ht="30" customHeight="1" thickTop="1" thickBot="1" x14ac:dyDescent="0.3">
      <c r="A8" s="25">
        <v>3</v>
      </c>
      <c r="B8" s="88" t="s">
        <v>460</v>
      </c>
      <c r="C8" s="86">
        <f>'(2) Juridica'!H14</f>
        <v>0</v>
      </c>
      <c r="D8" s="86">
        <f>'(2) Juridica'!H15</f>
        <v>0</v>
      </c>
      <c r="E8" s="86">
        <f>'(2) Juridica'!H16</f>
        <v>1</v>
      </c>
      <c r="F8" s="86">
        <f>'(2) Juridica'!H17</f>
        <v>1</v>
      </c>
      <c r="G8" s="82">
        <f t="shared" si="2"/>
        <v>2</v>
      </c>
      <c r="H8" s="117">
        <f t="shared" si="3"/>
        <v>0.5</v>
      </c>
      <c r="I8" s="86">
        <f>'(2) Juridica'!O14</f>
        <v>0</v>
      </c>
      <c r="J8" s="86">
        <f>'(2) Juridica'!O15</f>
        <v>0</v>
      </c>
      <c r="K8" s="86">
        <f>'(2) Juridica'!O16</f>
        <v>0</v>
      </c>
      <c r="L8" s="86">
        <f>'(2) Juridica'!O17</f>
        <v>1</v>
      </c>
      <c r="M8" s="82">
        <f t="shared" si="4"/>
        <v>1</v>
      </c>
      <c r="N8" s="117">
        <f t="shared" si="5"/>
        <v>1</v>
      </c>
      <c r="O8" s="118">
        <f t="shared" si="6"/>
        <v>-0.5</v>
      </c>
      <c r="Q8" s="113">
        <v>3</v>
      </c>
      <c r="R8" s="119" t="s">
        <v>460</v>
      </c>
      <c r="S8" s="120">
        <v>0</v>
      </c>
      <c r="T8" s="120">
        <v>0</v>
      </c>
      <c r="U8" s="120">
        <v>0</v>
      </c>
      <c r="V8" s="120">
        <v>8</v>
      </c>
      <c r="W8" s="113">
        <f t="shared" si="7"/>
        <v>8</v>
      </c>
      <c r="X8" s="121">
        <v>1</v>
      </c>
      <c r="Y8" s="120">
        <v>0</v>
      </c>
      <c r="Z8" s="120">
        <v>0</v>
      </c>
      <c r="AA8" s="120">
        <v>0</v>
      </c>
      <c r="AB8" s="120">
        <v>8</v>
      </c>
      <c r="AC8" s="113">
        <f t="shared" ref="AC8:AC18" si="8">SUM(Y8:AB8)</f>
        <v>8</v>
      </c>
      <c r="AD8" s="121">
        <v>1</v>
      </c>
      <c r="AE8" s="122">
        <v>0</v>
      </c>
      <c r="AG8" s="114" t="s">
        <v>143</v>
      </c>
      <c r="AH8" s="115"/>
      <c r="AI8" s="115"/>
      <c r="AJ8" s="115"/>
      <c r="AK8" s="115"/>
      <c r="AL8" s="115"/>
      <c r="AM8" s="115"/>
      <c r="AN8" s="115">
        <v>2</v>
      </c>
      <c r="AO8" s="115"/>
      <c r="AP8" s="115">
        <v>1</v>
      </c>
      <c r="AQ8" s="115"/>
      <c r="AR8" s="115"/>
      <c r="AS8" s="115"/>
      <c r="AT8" s="116"/>
      <c r="AU8" s="116"/>
      <c r="AV8" s="115"/>
      <c r="AW8" s="115"/>
      <c r="AX8" s="115"/>
      <c r="AY8" s="107">
        <f t="shared" si="0"/>
        <v>3</v>
      </c>
      <c r="AZ8" s="108">
        <f t="shared" si="1"/>
        <v>6.5217391304347824E-2</v>
      </c>
    </row>
    <row r="9" spans="1:52" ht="30" customHeight="1" thickTop="1" thickBot="1" x14ac:dyDescent="0.3">
      <c r="A9" s="25">
        <v>4</v>
      </c>
      <c r="B9" s="88" t="s">
        <v>461</v>
      </c>
      <c r="C9" s="86">
        <f>'(3) Contratación'!H14</f>
        <v>0</v>
      </c>
      <c r="D9" s="86">
        <f>'(3) Contratación'!H15</f>
        <v>0</v>
      </c>
      <c r="E9" s="86">
        <f>'(3) Contratación'!H16</f>
        <v>2</v>
      </c>
      <c r="F9" s="86">
        <f>'(3) Contratación'!H17</f>
        <v>0</v>
      </c>
      <c r="G9" s="82">
        <f t="shared" si="2"/>
        <v>2</v>
      </c>
      <c r="H9" s="117">
        <f>IF(F9&gt;0,F9/G9,IF(E9&gt;0,E9/G9,0))</f>
        <v>1</v>
      </c>
      <c r="I9" s="86">
        <f>'(3) Contratación'!O14</f>
        <v>2</v>
      </c>
      <c r="J9" s="86">
        <f>'(3) Contratación'!O15</f>
        <v>0</v>
      </c>
      <c r="K9" s="86">
        <f>'(3) Contratación'!O16</f>
        <v>0</v>
      </c>
      <c r="L9" s="86">
        <f>'(3) Contratación'!O17</f>
        <v>0</v>
      </c>
      <c r="M9" s="82">
        <f t="shared" si="4"/>
        <v>2</v>
      </c>
      <c r="N9" s="117">
        <f t="shared" si="5"/>
        <v>0</v>
      </c>
      <c r="O9" s="118">
        <f>H9-N9</f>
        <v>1</v>
      </c>
      <c r="Q9" s="113">
        <v>4</v>
      </c>
      <c r="R9" s="119" t="s">
        <v>461</v>
      </c>
      <c r="S9" s="120">
        <v>0</v>
      </c>
      <c r="T9" s="120">
        <v>0</v>
      </c>
      <c r="U9" s="120">
        <v>1</v>
      </c>
      <c r="V9" s="120">
        <v>2</v>
      </c>
      <c r="W9" s="113">
        <f t="shared" si="7"/>
        <v>3</v>
      </c>
      <c r="X9" s="121">
        <v>0.66666666666666663</v>
      </c>
      <c r="Y9" s="120">
        <v>0</v>
      </c>
      <c r="Z9" s="120">
        <v>1</v>
      </c>
      <c r="AA9" s="120">
        <v>0</v>
      </c>
      <c r="AB9" s="120">
        <v>2</v>
      </c>
      <c r="AC9" s="113">
        <f t="shared" si="8"/>
        <v>3</v>
      </c>
      <c r="AD9" s="121">
        <v>0.66666666666666663</v>
      </c>
      <c r="AE9" s="122">
        <v>0</v>
      </c>
      <c r="AG9" s="123" t="s">
        <v>86</v>
      </c>
      <c r="AH9" s="124"/>
      <c r="AI9" s="124"/>
      <c r="AJ9" s="124"/>
      <c r="AK9" s="124"/>
      <c r="AL9" s="124"/>
      <c r="AM9" s="125"/>
      <c r="AN9" s="124"/>
      <c r="AO9" s="125">
        <v>2</v>
      </c>
      <c r="AP9" s="125"/>
      <c r="AQ9" s="124"/>
      <c r="AR9" s="124"/>
      <c r="AS9" s="125">
        <v>1</v>
      </c>
      <c r="AT9" s="125"/>
      <c r="AU9" s="124"/>
      <c r="AV9" s="125"/>
      <c r="AW9" s="125"/>
      <c r="AX9" s="125"/>
      <c r="AY9" s="107">
        <f t="shared" si="0"/>
        <v>3</v>
      </c>
      <c r="AZ9" s="108">
        <f t="shared" si="1"/>
        <v>6.5217391304347824E-2</v>
      </c>
    </row>
    <row r="10" spans="1:52" ht="30" customHeight="1" thickTop="1" thickBot="1" x14ac:dyDescent="0.3">
      <c r="A10" s="25">
        <v>5</v>
      </c>
      <c r="B10" s="88" t="s">
        <v>462</v>
      </c>
      <c r="C10" s="86" t="e">
        <f>#REF!</f>
        <v>#REF!</v>
      </c>
      <c r="D10" s="86" t="e">
        <f>#REF!</f>
        <v>#REF!</v>
      </c>
      <c r="E10" s="86" t="e">
        <f>#REF!</f>
        <v>#REF!</v>
      </c>
      <c r="F10" s="86" t="e">
        <f>#REF!</f>
        <v>#REF!</v>
      </c>
      <c r="G10" s="82" t="e">
        <f t="shared" si="2"/>
        <v>#REF!</v>
      </c>
      <c r="H10" s="117" t="e">
        <f t="shared" si="3"/>
        <v>#REF!</v>
      </c>
      <c r="I10" s="86" t="e">
        <f>#REF!</f>
        <v>#REF!</v>
      </c>
      <c r="J10" s="86" t="e">
        <f>#REF!</f>
        <v>#REF!</v>
      </c>
      <c r="K10" s="86" t="e">
        <f>#REF!</f>
        <v>#REF!</v>
      </c>
      <c r="L10" s="86" t="e">
        <f>#REF!</f>
        <v>#REF!</v>
      </c>
      <c r="M10" s="82" t="e">
        <f t="shared" si="4"/>
        <v>#REF!</v>
      </c>
      <c r="N10" s="117" t="e">
        <f t="shared" si="5"/>
        <v>#REF!</v>
      </c>
      <c r="O10" s="118" t="e">
        <f t="shared" si="6"/>
        <v>#REF!</v>
      </c>
      <c r="Q10" s="113">
        <v>5</v>
      </c>
      <c r="R10" s="119" t="s">
        <v>462</v>
      </c>
      <c r="S10" s="120">
        <v>0</v>
      </c>
      <c r="T10" s="120">
        <v>0</v>
      </c>
      <c r="U10" s="120">
        <v>4</v>
      </c>
      <c r="V10" s="120">
        <v>3</v>
      </c>
      <c r="W10" s="113">
        <f t="shared" si="7"/>
        <v>7</v>
      </c>
      <c r="X10" s="121">
        <v>0.42857142857142855</v>
      </c>
      <c r="Y10" s="120">
        <v>0</v>
      </c>
      <c r="Z10" s="120">
        <v>4</v>
      </c>
      <c r="AA10" s="120">
        <v>1</v>
      </c>
      <c r="AB10" s="120">
        <v>2</v>
      </c>
      <c r="AC10" s="113">
        <f t="shared" si="8"/>
        <v>7</v>
      </c>
      <c r="AD10" s="121">
        <v>0.2857142857142857</v>
      </c>
      <c r="AE10" s="122">
        <v>0.14285714285714285</v>
      </c>
      <c r="AG10" s="126" t="s">
        <v>463</v>
      </c>
      <c r="AH10" s="127">
        <f t="shared" ref="AH10:AT10" si="9">SUM(AH4:AH9)</f>
        <v>4</v>
      </c>
      <c r="AI10" s="127">
        <f t="shared" si="9"/>
        <v>4</v>
      </c>
      <c r="AJ10" s="127">
        <f t="shared" si="9"/>
        <v>4</v>
      </c>
      <c r="AK10" s="127">
        <f t="shared" si="9"/>
        <v>3</v>
      </c>
      <c r="AL10" s="127">
        <f t="shared" si="9"/>
        <v>4</v>
      </c>
      <c r="AM10" s="127">
        <f t="shared" si="9"/>
        <v>3</v>
      </c>
      <c r="AN10" s="127">
        <f t="shared" si="9"/>
        <v>4</v>
      </c>
      <c r="AO10" s="127">
        <f t="shared" si="9"/>
        <v>4</v>
      </c>
      <c r="AP10" s="127">
        <f t="shared" si="9"/>
        <v>3</v>
      </c>
      <c r="AQ10" s="127">
        <f t="shared" si="9"/>
        <v>3</v>
      </c>
      <c r="AR10" s="127">
        <f t="shared" si="9"/>
        <v>3</v>
      </c>
      <c r="AS10" s="127">
        <f t="shared" si="9"/>
        <v>4</v>
      </c>
      <c r="AT10" s="127">
        <f t="shared" si="9"/>
        <v>3</v>
      </c>
      <c r="AU10" s="127">
        <v>4</v>
      </c>
      <c r="AV10" s="127">
        <v>4</v>
      </c>
      <c r="AW10" s="127">
        <v>4</v>
      </c>
      <c r="AX10" s="127">
        <v>4</v>
      </c>
      <c r="AY10" s="128">
        <f>SUM(AY4:AY9)</f>
        <v>46</v>
      </c>
      <c r="AZ10" s="129">
        <v>1</v>
      </c>
    </row>
    <row r="11" spans="1:52" ht="30" customHeight="1" x14ac:dyDescent="0.25">
      <c r="A11" s="25">
        <v>6</v>
      </c>
      <c r="B11" s="88" t="s">
        <v>464</v>
      </c>
      <c r="C11" s="86" t="e">
        <f>#REF!</f>
        <v>#REF!</v>
      </c>
      <c r="D11" s="86" t="e">
        <f>#REF!</f>
        <v>#REF!</v>
      </c>
      <c r="E11" s="86" t="e">
        <f>#REF!</f>
        <v>#REF!</v>
      </c>
      <c r="F11" s="86" t="e">
        <f>#REF!</f>
        <v>#REF!</v>
      </c>
      <c r="G11" s="82" t="e">
        <f t="shared" si="2"/>
        <v>#REF!</v>
      </c>
      <c r="H11" s="117" t="e">
        <f t="shared" si="3"/>
        <v>#REF!</v>
      </c>
      <c r="I11" s="86" t="e">
        <f>#REF!</f>
        <v>#REF!</v>
      </c>
      <c r="J11" s="86" t="e">
        <f>#REF!</f>
        <v>#REF!</v>
      </c>
      <c r="K11" s="86" t="e">
        <f>#REF!</f>
        <v>#REF!</v>
      </c>
      <c r="L11" s="86" t="e">
        <f>#REF!</f>
        <v>#REF!</v>
      </c>
      <c r="M11" s="82" t="e">
        <f t="shared" si="4"/>
        <v>#REF!</v>
      </c>
      <c r="N11" s="117" t="e">
        <f t="shared" si="5"/>
        <v>#REF!</v>
      </c>
      <c r="O11" s="118" t="e">
        <f t="shared" si="6"/>
        <v>#REF!</v>
      </c>
      <c r="Q11" s="113">
        <v>6</v>
      </c>
      <c r="R11" s="119" t="s">
        <v>465</v>
      </c>
      <c r="S11" s="120">
        <v>2</v>
      </c>
      <c r="T11" s="120">
        <v>0</v>
      </c>
      <c r="U11" s="120">
        <v>2</v>
      </c>
      <c r="V11" s="120">
        <v>1</v>
      </c>
      <c r="W11" s="113">
        <f t="shared" si="7"/>
        <v>5</v>
      </c>
      <c r="X11" s="121">
        <v>0.2</v>
      </c>
      <c r="Y11" s="120">
        <v>2</v>
      </c>
      <c r="Z11" s="120">
        <v>2</v>
      </c>
      <c r="AA11" s="120">
        <v>0</v>
      </c>
      <c r="AB11" s="120">
        <v>1</v>
      </c>
      <c r="AC11" s="113">
        <f t="shared" si="8"/>
        <v>5</v>
      </c>
      <c r="AD11" s="121">
        <v>0.2</v>
      </c>
      <c r="AE11" s="122">
        <v>0</v>
      </c>
    </row>
    <row r="12" spans="1:52" ht="43.5" customHeight="1" x14ac:dyDescent="0.25">
      <c r="A12" s="25">
        <v>7</v>
      </c>
      <c r="B12" s="88" t="s">
        <v>466</v>
      </c>
      <c r="C12" s="86" t="e">
        <f>#REF!</f>
        <v>#REF!</v>
      </c>
      <c r="D12" s="86" t="e">
        <f>#REF!</f>
        <v>#REF!</v>
      </c>
      <c r="E12" s="86" t="e">
        <f>#REF!</f>
        <v>#REF!</v>
      </c>
      <c r="F12" s="86" t="e">
        <f>#REF!</f>
        <v>#REF!</v>
      </c>
      <c r="G12" s="82" t="e">
        <f t="shared" si="2"/>
        <v>#REF!</v>
      </c>
      <c r="H12" s="117" t="e">
        <f t="shared" si="3"/>
        <v>#REF!</v>
      </c>
      <c r="I12" s="86" t="e">
        <f>#REF!</f>
        <v>#REF!</v>
      </c>
      <c r="J12" s="86" t="e">
        <f>#REF!</f>
        <v>#REF!</v>
      </c>
      <c r="K12" s="86" t="e">
        <f>#REF!</f>
        <v>#REF!</v>
      </c>
      <c r="L12" s="86" t="e">
        <f>#REF!</f>
        <v>#REF!</v>
      </c>
      <c r="M12" s="82" t="e">
        <f t="shared" si="4"/>
        <v>#REF!</v>
      </c>
      <c r="N12" s="117" t="e">
        <f t="shared" si="5"/>
        <v>#REF!</v>
      </c>
      <c r="O12" s="118" t="e">
        <f t="shared" si="6"/>
        <v>#REF!</v>
      </c>
      <c r="Q12" s="113">
        <v>7</v>
      </c>
      <c r="R12" s="119" t="s">
        <v>467</v>
      </c>
      <c r="S12" s="120">
        <v>4</v>
      </c>
      <c r="T12" s="120">
        <v>0</v>
      </c>
      <c r="U12" s="120">
        <v>1</v>
      </c>
      <c r="V12" s="120">
        <v>0</v>
      </c>
      <c r="W12" s="113">
        <f t="shared" si="7"/>
        <v>5</v>
      </c>
      <c r="X12" s="121">
        <v>0.2</v>
      </c>
      <c r="Y12" s="120">
        <v>4</v>
      </c>
      <c r="Z12" s="120">
        <v>1</v>
      </c>
      <c r="AA12" s="120">
        <v>0</v>
      </c>
      <c r="AB12" s="120">
        <v>0</v>
      </c>
      <c r="AC12" s="113">
        <f t="shared" si="8"/>
        <v>5</v>
      </c>
      <c r="AD12" s="121">
        <v>0</v>
      </c>
      <c r="AE12" s="122">
        <v>0.2</v>
      </c>
    </row>
    <row r="13" spans="1:52" ht="30" customHeight="1" x14ac:dyDescent="0.25">
      <c r="A13" s="25">
        <v>8</v>
      </c>
      <c r="B13" s="88" t="s">
        <v>468</v>
      </c>
      <c r="C13" s="86" t="e">
        <f>#REF!</f>
        <v>#REF!</v>
      </c>
      <c r="D13" s="86" t="e">
        <f>#REF!</f>
        <v>#REF!</v>
      </c>
      <c r="E13" s="86" t="e">
        <f>#REF!</f>
        <v>#REF!</v>
      </c>
      <c r="F13" s="86" t="e">
        <f>#REF!</f>
        <v>#REF!</v>
      </c>
      <c r="G13" s="82" t="e">
        <f t="shared" si="2"/>
        <v>#REF!</v>
      </c>
      <c r="H13" s="117" t="e">
        <f t="shared" si="3"/>
        <v>#REF!</v>
      </c>
      <c r="I13" s="86" t="e">
        <f>#REF!</f>
        <v>#REF!</v>
      </c>
      <c r="J13" s="86" t="e">
        <f>#REF!</f>
        <v>#REF!</v>
      </c>
      <c r="K13" s="86" t="e">
        <f>#REF!</f>
        <v>#REF!</v>
      </c>
      <c r="L13" s="86" t="e">
        <f>#REF!</f>
        <v>#REF!</v>
      </c>
      <c r="M13" s="82" t="e">
        <f t="shared" si="4"/>
        <v>#REF!</v>
      </c>
      <c r="N13" s="117" t="e">
        <f t="shared" si="5"/>
        <v>#REF!</v>
      </c>
      <c r="O13" s="118" t="e">
        <f t="shared" si="6"/>
        <v>#REF!</v>
      </c>
      <c r="Q13" s="113">
        <v>8</v>
      </c>
      <c r="R13" s="119" t="s">
        <v>469</v>
      </c>
      <c r="S13" s="120">
        <v>1</v>
      </c>
      <c r="T13" s="120">
        <v>0</v>
      </c>
      <c r="U13" s="120">
        <v>2</v>
      </c>
      <c r="V13" s="120">
        <v>0</v>
      </c>
      <c r="W13" s="113">
        <f t="shared" si="7"/>
        <v>3</v>
      </c>
      <c r="X13" s="121">
        <v>0.66666666666666663</v>
      </c>
      <c r="Y13" s="120">
        <v>0</v>
      </c>
      <c r="Z13" s="120">
        <v>2</v>
      </c>
      <c r="AA13" s="120">
        <v>1</v>
      </c>
      <c r="AB13" s="120">
        <v>0</v>
      </c>
      <c r="AC13" s="113">
        <f t="shared" si="8"/>
        <v>3</v>
      </c>
      <c r="AD13" s="121">
        <v>0.33333333333333331</v>
      </c>
      <c r="AE13" s="122">
        <v>0.33333333333333331</v>
      </c>
    </row>
    <row r="14" spans="1:52" ht="30" customHeight="1" x14ac:dyDescent="0.25">
      <c r="A14" s="25">
        <v>9</v>
      </c>
      <c r="B14" s="88" t="s">
        <v>470</v>
      </c>
      <c r="C14" s="86" t="e">
        <f>#REF!</f>
        <v>#REF!</v>
      </c>
      <c r="D14" s="86" t="e">
        <f>#REF!</f>
        <v>#REF!</v>
      </c>
      <c r="E14" s="86" t="e">
        <f>#REF!</f>
        <v>#REF!</v>
      </c>
      <c r="F14" s="86" t="e">
        <f>#REF!</f>
        <v>#REF!</v>
      </c>
      <c r="G14" s="82" t="e">
        <f t="shared" si="2"/>
        <v>#REF!</v>
      </c>
      <c r="H14" s="117" t="e">
        <f t="shared" si="3"/>
        <v>#REF!</v>
      </c>
      <c r="I14" s="86" t="e">
        <f>#REF!</f>
        <v>#REF!</v>
      </c>
      <c r="J14" s="86" t="e">
        <f>#REF!</f>
        <v>#REF!</v>
      </c>
      <c r="K14" s="86" t="e">
        <f>#REF!</f>
        <v>#REF!</v>
      </c>
      <c r="L14" s="86" t="e">
        <f>#REF!</f>
        <v>#REF!</v>
      </c>
      <c r="M14" s="82" t="e">
        <f t="shared" si="4"/>
        <v>#REF!</v>
      </c>
      <c r="N14" s="117" t="e">
        <f t="shared" si="5"/>
        <v>#REF!</v>
      </c>
      <c r="O14" s="118" t="e">
        <f t="shared" si="6"/>
        <v>#REF!</v>
      </c>
      <c r="Q14" s="113">
        <v>9</v>
      </c>
      <c r="R14" s="119" t="s">
        <v>471</v>
      </c>
      <c r="S14" s="120">
        <v>4</v>
      </c>
      <c r="T14" s="120">
        <v>0</v>
      </c>
      <c r="U14" s="120">
        <v>2</v>
      </c>
      <c r="V14" s="120">
        <v>0</v>
      </c>
      <c r="W14" s="113">
        <f t="shared" si="7"/>
        <v>6</v>
      </c>
      <c r="X14" s="121">
        <v>0.33333333333333331</v>
      </c>
      <c r="Y14" s="120">
        <v>5</v>
      </c>
      <c r="Z14" s="120">
        <v>1</v>
      </c>
      <c r="AA14" s="120">
        <v>0</v>
      </c>
      <c r="AB14" s="120">
        <v>0</v>
      </c>
      <c r="AC14" s="113">
        <f t="shared" si="8"/>
        <v>6</v>
      </c>
      <c r="AD14" s="121">
        <v>0</v>
      </c>
      <c r="AE14" s="122">
        <v>0.33333333333333331</v>
      </c>
    </row>
    <row r="15" spans="1:52" ht="30" customHeight="1" x14ac:dyDescent="0.25">
      <c r="A15" s="25">
        <v>10</v>
      </c>
      <c r="B15" s="88" t="s">
        <v>472</v>
      </c>
      <c r="C15" s="86" t="e">
        <f>#REF!</f>
        <v>#REF!</v>
      </c>
      <c r="D15" s="86" t="e">
        <f>#REF!</f>
        <v>#REF!</v>
      </c>
      <c r="E15" s="86" t="e">
        <f>#REF!</f>
        <v>#REF!</v>
      </c>
      <c r="F15" s="86" t="e">
        <f>#REF!</f>
        <v>#REF!</v>
      </c>
      <c r="G15" s="82" t="e">
        <f t="shared" si="2"/>
        <v>#REF!</v>
      </c>
      <c r="H15" s="117">
        <v>0</v>
      </c>
      <c r="I15" s="86" t="e">
        <f>#REF!</f>
        <v>#REF!</v>
      </c>
      <c r="J15" s="86" t="e">
        <f>#REF!</f>
        <v>#REF!</v>
      </c>
      <c r="K15" s="86" t="e">
        <f>#REF!</f>
        <v>#REF!</v>
      </c>
      <c r="L15" s="86" t="e">
        <f>#REF!</f>
        <v>#REF!</v>
      </c>
      <c r="M15" s="82">
        <v>4</v>
      </c>
      <c r="N15" s="117">
        <v>0</v>
      </c>
      <c r="O15" s="118">
        <v>0</v>
      </c>
      <c r="Q15" s="113">
        <v>10</v>
      </c>
      <c r="R15" s="119" t="s">
        <v>473</v>
      </c>
      <c r="S15" s="120">
        <v>2</v>
      </c>
      <c r="T15" s="120">
        <v>0</v>
      </c>
      <c r="U15" s="120">
        <v>2</v>
      </c>
      <c r="V15" s="120">
        <v>0</v>
      </c>
      <c r="W15" s="113">
        <f t="shared" si="7"/>
        <v>4</v>
      </c>
      <c r="X15" s="121">
        <v>0.5</v>
      </c>
      <c r="Y15" s="120">
        <v>2</v>
      </c>
      <c r="Z15" s="120">
        <v>1</v>
      </c>
      <c r="AA15" s="120">
        <v>1</v>
      </c>
      <c r="AB15" s="120">
        <v>0</v>
      </c>
      <c r="AC15" s="113">
        <f t="shared" si="8"/>
        <v>4</v>
      </c>
      <c r="AD15" s="121">
        <v>0.25</v>
      </c>
      <c r="AE15" s="122">
        <v>0.25</v>
      </c>
    </row>
    <row r="16" spans="1:52" ht="30" customHeight="1" x14ac:dyDescent="0.25">
      <c r="A16" s="25">
        <v>11</v>
      </c>
      <c r="B16" s="88" t="s">
        <v>474</v>
      </c>
      <c r="C16" s="86" t="e">
        <f>#REF!</f>
        <v>#REF!</v>
      </c>
      <c r="D16" s="86" t="e">
        <f>#REF!</f>
        <v>#REF!</v>
      </c>
      <c r="E16" s="86" t="e">
        <f>#REF!</f>
        <v>#REF!</v>
      </c>
      <c r="F16" s="86" t="e">
        <f>#REF!</f>
        <v>#REF!</v>
      </c>
      <c r="G16" s="82" t="e">
        <f t="shared" si="2"/>
        <v>#REF!</v>
      </c>
      <c r="H16" s="117" t="e">
        <f t="shared" si="3"/>
        <v>#REF!</v>
      </c>
      <c r="I16" s="86" t="e">
        <f>#REF!</f>
        <v>#REF!</v>
      </c>
      <c r="J16" s="86" t="e">
        <f>#REF!</f>
        <v>#REF!</v>
      </c>
      <c r="K16" s="86" t="e">
        <f>#REF!</f>
        <v>#REF!</v>
      </c>
      <c r="L16" s="86" t="e">
        <f>#REF!</f>
        <v>#REF!</v>
      </c>
      <c r="M16" s="82" t="e">
        <f t="shared" si="4"/>
        <v>#REF!</v>
      </c>
      <c r="N16" s="117" t="e">
        <f t="shared" si="5"/>
        <v>#REF!</v>
      </c>
      <c r="O16" s="118" t="e">
        <f t="shared" si="6"/>
        <v>#REF!</v>
      </c>
      <c r="Q16" s="113">
        <v>11</v>
      </c>
      <c r="R16" s="119" t="s">
        <v>475</v>
      </c>
      <c r="S16" s="120">
        <v>3</v>
      </c>
      <c r="T16" s="120">
        <v>0</v>
      </c>
      <c r="U16" s="120">
        <v>1</v>
      </c>
      <c r="V16" s="120">
        <v>0</v>
      </c>
      <c r="W16" s="113">
        <f t="shared" si="7"/>
        <v>4</v>
      </c>
      <c r="X16" s="121">
        <v>0.25</v>
      </c>
      <c r="Y16" s="120">
        <v>3</v>
      </c>
      <c r="Z16" s="120">
        <v>0</v>
      </c>
      <c r="AA16" s="120">
        <v>0</v>
      </c>
      <c r="AB16" s="120">
        <v>1</v>
      </c>
      <c r="AC16" s="113">
        <f t="shared" si="8"/>
        <v>4</v>
      </c>
      <c r="AD16" s="121">
        <v>0.25</v>
      </c>
      <c r="AE16" s="122">
        <v>0</v>
      </c>
    </row>
    <row r="17" spans="1:52" ht="30" customHeight="1" x14ac:dyDescent="0.25">
      <c r="A17" s="25">
        <v>12</v>
      </c>
      <c r="B17" s="88" t="s">
        <v>476</v>
      </c>
      <c r="C17" s="86" t="e">
        <f>#REF!</f>
        <v>#REF!</v>
      </c>
      <c r="D17" s="86" t="e">
        <f>#REF!</f>
        <v>#REF!</v>
      </c>
      <c r="E17" s="86" t="e">
        <f>#REF!</f>
        <v>#REF!</v>
      </c>
      <c r="F17" s="86" t="e">
        <f>#REF!</f>
        <v>#REF!</v>
      </c>
      <c r="G17" s="82" t="e">
        <f t="shared" si="2"/>
        <v>#REF!</v>
      </c>
      <c r="H17" s="117" t="e">
        <f t="shared" si="3"/>
        <v>#REF!</v>
      </c>
      <c r="I17" s="86" t="e">
        <f>#REF!</f>
        <v>#REF!</v>
      </c>
      <c r="J17" s="86" t="e">
        <f>#REF!</f>
        <v>#REF!</v>
      </c>
      <c r="K17" s="86" t="e">
        <f>#REF!</f>
        <v>#REF!</v>
      </c>
      <c r="L17" s="86" t="e">
        <f>#REF!</f>
        <v>#REF!</v>
      </c>
      <c r="M17" s="82" t="e">
        <f t="shared" si="4"/>
        <v>#REF!</v>
      </c>
      <c r="N17" s="117" t="e">
        <f t="shared" si="5"/>
        <v>#REF!</v>
      </c>
      <c r="O17" s="118" t="e">
        <f t="shared" si="6"/>
        <v>#REF!</v>
      </c>
      <c r="Q17" s="113">
        <v>12</v>
      </c>
      <c r="R17" s="119" t="s">
        <v>468</v>
      </c>
      <c r="S17" s="120">
        <v>1</v>
      </c>
      <c r="T17" s="120">
        <v>0</v>
      </c>
      <c r="U17" s="120">
        <v>2</v>
      </c>
      <c r="V17" s="120">
        <v>1</v>
      </c>
      <c r="W17" s="113">
        <f t="shared" si="7"/>
        <v>4</v>
      </c>
      <c r="X17" s="121">
        <v>0.25</v>
      </c>
      <c r="Y17" s="120">
        <v>1</v>
      </c>
      <c r="Z17" s="120">
        <v>2</v>
      </c>
      <c r="AA17" s="120">
        <v>0</v>
      </c>
      <c r="AB17" s="120">
        <v>1</v>
      </c>
      <c r="AC17" s="113">
        <f t="shared" si="8"/>
        <v>4</v>
      </c>
      <c r="AD17" s="121">
        <v>0.25</v>
      </c>
      <c r="AE17" s="122">
        <v>0</v>
      </c>
    </row>
    <row r="18" spans="1:52" ht="30" customHeight="1" x14ac:dyDescent="0.25">
      <c r="A18" s="25">
        <v>13</v>
      </c>
      <c r="B18" s="88" t="s">
        <v>477</v>
      </c>
      <c r="C18" s="86" t="e">
        <f>#REF!</f>
        <v>#REF!</v>
      </c>
      <c r="D18" s="86" t="e">
        <f>#REF!</f>
        <v>#REF!</v>
      </c>
      <c r="E18" s="86" t="e">
        <f>#REF!</f>
        <v>#REF!</v>
      </c>
      <c r="F18" s="86" t="e">
        <f>#REF!</f>
        <v>#REF!</v>
      </c>
      <c r="G18" s="82" t="e">
        <f t="shared" si="2"/>
        <v>#REF!</v>
      </c>
      <c r="H18" s="117" t="e">
        <f t="shared" si="3"/>
        <v>#REF!</v>
      </c>
      <c r="I18" s="86" t="e">
        <f>#REF!</f>
        <v>#REF!</v>
      </c>
      <c r="J18" s="86" t="e">
        <f>#REF!</f>
        <v>#REF!</v>
      </c>
      <c r="K18" s="86" t="e">
        <f>#REF!</f>
        <v>#REF!</v>
      </c>
      <c r="L18" s="86" t="e">
        <f>#REF!</f>
        <v>#REF!</v>
      </c>
      <c r="M18" s="82" t="e">
        <f t="shared" si="4"/>
        <v>#REF!</v>
      </c>
      <c r="N18" s="117" t="e">
        <f t="shared" si="5"/>
        <v>#REF!</v>
      </c>
      <c r="O18" s="118" t="e">
        <f t="shared" si="6"/>
        <v>#REF!</v>
      </c>
      <c r="Q18" s="113">
        <v>13</v>
      </c>
      <c r="R18" s="119" t="s">
        <v>478</v>
      </c>
      <c r="S18" s="120">
        <v>0</v>
      </c>
      <c r="T18" s="120">
        <v>0</v>
      </c>
      <c r="U18" s="120">
        <v>1</v>
      </c>
      <c r="V18" s="120">
        <v>3</v>
      </c>
      <c r="W18" s="113">
        <f t="shared" si="7"/>
        <v>4</v>
      </c>
      <c r="X18" s="121">
        <v>0.75</v>
      </c>
      <c r="Y18" s="120">
        <v>0</v>
      </c>
      <c r="Z18" s="120">
        <v>1</v>
      </c>
      <c r="AA18" s="120">
        <v>1</v>
      </c>
      <c r="AB18" s="120">
        <v>2</v>
      </c>
      <c r="AC18" s="113">
        <f t="shared" si="8"/>
        <v>4</v>
      </c>
      <c r="AD18" s="121">
        <v>0.5</v>
      </c>
      <c r="AE18" s="122">
        <v>0.25</v>
      </c>
    </row>
    <row r="19" spans="1:52" ht="30" customHeight="1" thickBot="1" x14ac:dyDescent="0.3">
      <c r="A19" s="25"/>
      <c r="B19" s="130" t="s">
        <v>479</v>
      </c>
      <c r="C19" s="131" t="e">
        <f>SUM(C6:C18)</f>
        <v>#REF!</v>
      </c>
      <c r="D19" s="131" t="e">
        <f>SUM(D6:D18)</f>
        <v>#REF!</v>
      </c>
      <c r="E19" s="131" t="e">
        <f>SUM(E6:E18)</f>
        <v>#REF!</v>
      </c>
      <c r="F19" s="131" t="e">
        <f>SUM(F6:F18)</f>
        <v>#REF!</v>
      </c>
      <c r="G19" s="132" t="e">
        <f>SUM(C19:F19)</f>
        <v>#REF!</v>
      </c>
      <c r="H19" s="133" t="e">
        <f>IF(F19&gt;0,F19/G19,IF(E19&gt;0,E19/G19,0))</f>
        <v>#REF!</v>
      </c>
      <c r="I19" s="131" t="e">
        <f>SUM(I6:I18)</f>
        <v>#REF!</v>
      </c>
      <c r="J19" s="131" t="e">
        <f>SUM(J6:J18)</f>
        <v>#REF!</v>
      </c>
      <c r="K19" s="131" t="e">
        <f>SUM(K6:K18)</f>
        <v>#REF!</v>
      </c>
      <c r="L19" s="131" t="e">
        <f>SUM(L6:L18)</f>
        <v>#REF!</v>
      </c>
      <c r="M19" s="131" t="e">
        <f t="shared" si="4"/>
        <v>#REF!</v>
      </c>
      <c r="N19" s="133" t="e">
        <f t="shared" si="5"/>
        <v>#REF!</v>
      </c>
      <c r="O19" s="134" t="e">
        <f t="shared" si="6"/>
        <v>#REF!</v>
      </c>
      <c r="Q19" s="135"/>
      <c r="R19" s="119"/>
      <c r="S19" s="120"/>
      <c r="T19" s="120"/>
      <c r="U19" s="120"/>
      <c r="V19" s="120"/>
      <c r="W19" s="113"/>
      <c r="X19" s="121"/>
      <c r="Y19" s="120"/>
      <c r="Z19" s="120"/>
      <c r="AA19" s="120"/>
      <c r="AB19" s="120"/>
      <c r="AC19" s="113"/>
      <c r="AD19" s="121"/>
      <c r="AE19" s="122"/>
    </row>
    <row r="20" spans="1:52" ht="30" customHeight="1" x14ac:dyDescent="0.25">
      <c r="A20" s="25"/>
      <c r="Q20" s="136"/>
      <c r="R20" s="113" t="s">
        <v>479</v>
      </c>
      <c r="S20" s="113">
        <f>SUM(S6:S19)</f>
        <v>17</v>
      </c>
      <c r="T20" s="113">
        <f>SUM(T6:T19)</f>
        <v>0</v>
      </c>
      <c r="U20" s="113">
        <f>SUM(U6:U19)</f>
        <v>19</v>
      </c>
      <c r="V20" s="113">
        <f>SUM(V6:V19)</f>
        <v>23</v>
      </c>
      <c r="W20" s="113">
        <f>SUM(W6:W19)</f>
        <v>59</v>
      </c>
      <c r="X20" s="121">
        <v>0.35714285714285715</v>
      </c>
      <c r="Y20" s="113">
        <f>SUM(Y6:Y19)</f>
        <v>17</v>
      </c>
      <c r="Z20" s="113">
        <f>SUM(Z6:Z19)</f>
        <v>16</v>
      </c>
      <c r="AA20" s="113">
        <f>SUM(AA6:AA19)</f>
        <v>4</v>
      </c>
      <c r="AB20" s="113">
        <f>SUM(AB6:AB19)</f>
        <v>22</v>
      </c>
      <c r="AC20" s="113">
        <f>SUM(AC6:AC19)</f>
        <v>59</v>
      </c>
      <c r="AD20" s="121">
        <v>0.34285714285714286</v>
      </c>
      <c r="AE20" s="122">
        <v>1.428571428571429E-2</v>
      </c>
    </row>
    <row r="21" spans="1:52" ht="30" customHeight="1" x14ac:dyDescent="0.25">
      <c r="A21" s="25"/>
    </row>
    <row r="22" spans="1:52" ht="24.75" customHeight="1" x14ac:dyDescent="0.25">
      <c r="A22" s="25"/>
      <c r="B22" s="137"/>
      <c r="C22" s="470"/>
      <c r="D22" s="470"/>
      <c r="E22" s="470"/>
      <c r="F22" s="470"/>
      <c r="G22" s="470"/>
      <c r="H22" s="470"/>
      <c r="I22" s="470"/>
      <c r="J22" s="470"/>
      <c r="K22" s="470"/>
      <c r="L22" s="470"/>
      <c r="M22" s="470"/>
      <c r="N22" s="470"/>
      <c r="O22" s="5"/>
    </row>
    <row r="23" spans="1:52" ht="30" customHeight="1" x14ac:dyDescent="0.25">
      <c r="A23" s="25"/>
      <c r="B23" s="138" t="s">
        <v>480</v>
      </c>
      <c r="H23" s="15"/>
      <c r="M23" s="15"/>
      <c r="N23" s="15"/>
      <c r="W23" s="15"/>
    </row>
    <row r="24" spans="1:52" ht="30" customHeight="1" x14ac:dyDescent="0.25">
      <c r="A24" s="25"/>
      <c r="B24" s="138" t="s">
        <v>481</v>
      </c>
      <c r="H24" s="15"/>
      <c r="M24" s="15"/>
      <c r="N24" s="15"/>
      <c r="W24" s="15"/>
    </row>
    <row r="25" spans="1:52" ht="20.25" customHeight="1" x14ac:dyDescent="0.25">
      <c r="A25" s="25"/>
      <c r="C25" s="139"/>
      <c r="D25" s="139"/>
      <c r="E25" s="139"/>
      <c r="F25" s="139"/>
      <c r="G25" s="140"/>
      <c r="H25" s="15"/>
      <c r="M25" s="15"/>
      <c r="N25" s="15"/>
      <c r="W25" s="15"/>
      <c r="AF25" s="25"/>
      <c r="AG25" s="25"/>
      <c r="AH25" s="25"/>
      <c r="AI25" s="25"/>
      <c r="AJ25" s="25"/>
      <c r="AK25" s="25"/>
      <c r="AL25" s="25"/>
      <c r="AM25" s="25"/>
      <c r="AN25" s="25"/>
      <c r="AO25" s="25"/>
      <c r="AP25" s="25"/>
      <c r="AQ25" s="25"/>
      <c r="AR25" s="25"/>
      <c r="AS25" s="25"/>
      <c r="AT25" s="25"/>
      <c r="AU25" s="25"/>
      <c r="AV25" s="25"/>
      <c r="AW25" s="25"/>
      <c r="AX25" s="25"/>
      <c r="AY25" s="25"/>
      <c r="AZ25" s="25"/>
    </row>
    <row r="26" spans="1:52" ht="24.75" customHeight="1" x14ac:dyDescent="0.25">
      <c r="A26" s="25"/>
      <c r="B26" s="471" t="s">
        <v>482</v>
      </c>
      <c r="C26" s="471"/>
      <c r="D26" s="141" t="s">
        <v>483</v>
      </c>
      <c r="E26" s="141"/>
      <c r="F26" s="141"/>
      <c r="G26" s="141"/>
      <c r="H26" s="15"/>
      <c r="M26" s="15"/>
      <c r="N26" s="15"/>
      <c r="W26" s="15"/>
    </row>
    <row r="27" spans="1:52" s="25" customFormat="1" ht="24.75" customHeight="1" x14ac:dyDescent="0.25">
      <c r="A27" s="15"/>
      <c r="B27" s="471" t="s">
        <v>484</v>
      </c>
      <c r="C27" s="471"/>
      <c r="D27" s="141" t="s">
        <v>485</v>
      </c>
      <c r="E27" s="141"/>
      <c r="F27" s="141"/>
      <c r="G27" s="141"/>
      <c r="H27" s="15"/>
      <c r="I27" s="15"/>
      <c r="J27" s="15"/>
      <c r="K27" s="15"/>
      <c r="L27" s="15"/>
      <c r="M27" s="15"/>
      <c r="N27" s="15"/>
      <c r="O27" s="15"/>
      <c r="P27" s="15"/>
      <c r="Q27" s="15"/>
      <c r="R27" s="15"/>
      <c r="S27" s="15"/>
      <c r="T27" s="15"/>
      <c r="U27" s="15"/>
      <c r="V27" s="15"/>
      <c r="W27" s="15"/>
      <c r="Y27" s="15"/>
      <c r="Z27" s="15"/>
      <c r="AA27" s="15"/>
      <c r="AB27" s="15"/>
      <c r="AE27" s="15"/>
      <c r="AF27" s="15"/>
      <c r="AG27" s="15"/>
      <c r="AH27" s="15"/>
      <c r="AI27" s="15"/>
      <c r="AJ27" s="15"/>
      <c r="AK27" s="15"/>
      <c r="AL27" s="15"/>
      <c r="AM27" s="15"/>
      <c r="AN27" s="15"/>
      <c r="AO27" s="15"/>
      <c r="AP27" s="15"/>
      <c r="AQ27" s="15"/>
      <c r="AR27" s="15"/>
      <c r="AS27" s="15"/>
      <c r="AT27" s="15"/>
      <c r="AU27" s="15"/>
      <c r="AV27" s="15"/>
      <c r="AW27" s="15"/>
      <c r="AX27" s="15"/>
      <c r="AY27" s="15"/>
      <c r="AZ27" s="15"/>
    </row>
    <row r="28" spans="1:52" ht="15.75" x14ac:dyDescent="0.25">
      <c r="B28" s="471" t="s">
        <v>345</v>
      </c>
      <c r="C28" s="471"/>
      <c r="D28" s="142" t="s">
        <v>486</v>
      </c>
      <c r="E28" s="142"/>
      <c r="F28" s="142"/>
      <c r="G28" s="142"/>
      <c r="H28" s="15"/>
      <c r="M28" s="15"/>
      <c r="N28" s="15"/>
      <c r="W28" s="15"/>
    </row>
    <row r="31" spans="1:52" ht="12" customHeight="1" x14ac:dyDescent="0.25"/>
    <row r="32" spans="1:52" ht="12" customHeight="1" x14ac:dyDescent="0.25"/>
  </sheetData>
  <mergeCells count="15">
    <mergeCell ref="C22:N22"/>
    <mergeCell ref="B26:C26"/>
    <mergeCell ref="B27:C27"/>
    <mergeCell ref="B28:C28"/>
    <mergeCell ref="C2:O2"/>
    <mergeCell ref="AG2:AZ2"/>
    <mergeCell ref="C3:H3"/>
    <mergeCell ref="I3:N3"/>
    <mergeCell ref="O3:O5"/>
    <mergeCell ref="C4:F4"/>
    <mergeCell ref="G4:G5"/>
    <mergeCell ref="H4:H5"/>
    <mergeCell ref="I4:L4"/>
    <mergeCell ref="M4:M5"/>
    <mergeCell ref="N4:N5"/>
  </mergeCells>
  <conditionalFormatting sqref="AC6:AC19 M6:M19">
    <cfRule type="cellIs" dxfId="10" priority="7" operator="notEqual">
      <formula>$G6</formula>
    </cfRule>
  </conditionalFormatting>
  <conditionalFormatting sqref="N6:N19 H6:H19">
    <cfRule type="cellIs" dxfId="9" priority="5" operator="greaterThan">
      <formula>0.5</formula>
    </cfRule>
    <cfRule type="cellIs" dxfId="8" priority="6" operator="lessThanOrEqual">
      <formula>0.2</formula>
    </cfRule>
  </conditionalFormatting>
  <conditionalFormatting sqref="X6:X20 AD6:AD20">
    <cfRule type="cellIs" dxfId="7" priority="3" operator="greaterThan">
      <formula>0.5</formula>
    </cfRule>
    <cfRule type="cellIs" dxfId="6" priority="4" operator="lessThanOrEqual">
      <formula>0.2</formula>
    </cfRule>
  </conditionalFormatting>
  <conditionalFormatting sqref="O6:O19">
    <cfRule type="cellIs" dxfId="5" priority="1" operator="lessThan">
      <formula>0</formula>
    </cfRule>
    <cfRule type="cellIs" dxfId="4" priority="2" operator="greaterThan">
      <formula>0</formula>
    </cfRule>
  </conditionalFormatting>
  <printOptions horizontalCentered="1"/>
  <pageMargins left="0.43307086614173229" right="0.31496062992125984" top="0.39370078740157483" bottom="0.15748031496062992" header="0.31496062992125984" footer="0.31496062992125984"/>
  <pageSetup paperSize="258" scale="65"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0000"/>
    <pageSetUpPr autoPageBreaks="0"/>
  </sheetPr>
  <dimension ref="A1:AB19"/>
  <sheetViews>
    <sheetView showGridLines="0" topLeftCell="B7" zoomScale="85" zoomScaleNormal="85" workbookViewId="0">
      <selection activeCell="AA10" sqref="AA10"/>
    </sheetView>
  </sheetViews>
  <sheetFormatPr baseColWidth="10" defaultRowHeight="15" x14ac:dyDescent="0.25"/>
  <cols>
    <col min="1" max="1" width="2.85546875" customWidth="1"/>
    <col min="2" max="2" width="3.7109375" style="1" customWidth="1"/>
    <col min="3" max="3" width="5.7109375" style="144" customWidth="1"/>
    <col min="4" max="8" width="16.7109375" style="1" customWidth="1"/>
    <col min="9" max="10" width="7.7109375" customWidth="1"/>
    <col min="11" max="11" width="3.7109375" style="1" customWidth="1"/>
    <col min="12" max="12" width="5.7109375" style="144" customWidth="1"/>
    <col min="13" max="17" width="16.7109375" style="1" customWidth="1"/>
  </cols>
  <sheetData>
    <row r="1" spans="1:28" ht="96" customHeight="1" x14ac:dyDescent="0.25">
      <c r="A1" s="475" t="s">
        <v>487</v>
      </c>
      <c r="B1" s="475"/>
      <c r="C1" s="475"/>
      <c r="D1" s="475"/>
      <c r="E1" s="475"/>
      <c r="F1" s="475"/>
      <c r="G1" s="475"/>
      <c r="H1" s="475"/>
      <c r="I1" s="475"/>
      <c r="J1" s="475"/>
      <c r="K1" s="475"/>
      <c r="L1" s="475"/>
      <c r="M1" s="475"/>
      <c r="N1" s="475"/>
      <c r="O1" s="475"/>
      <c r="P1" s="475"/>
      <c r="Q1" s="475"/>
      <c r="R1" s="475"/>
      <c r="S1" s="143"/>
      <c r="T1" s="143"/>
      <c r="U1" s="143"/>
      <c r="V1" s="143"/>
      <c r="W1" s="143"/>
      <c r="X1" s="143"/>
      <c r="Y1" s="143"/>
      <c r="Z1" s="143"/>
    </row>
    <row r="2" spans="1:28" ht="36" customHeight="1" x14ac:dyDescent="0.25"/>
    <row r="3" spans="1:28" s="1" customFormat="1" ht="36" customHeight="1" x14ac:dyDescent="0.2">
      <c r="A3" s="4"/>
      <c r="B3" s="476" t="s">
        <v>488</v>
      </c>
      <c r="C3" s="476"/>
      <c r="D3" s="476"/>
      <c r="E3" s="476"/>
      <c r="F3" s="476"/>
      <c r="G3" s="476"/>
      <c r="H3" s="476"/>
      <c r="I3" s="3"/>
      <c r="K3" s="476" t="s">
        <v>489</v>
      </c>
      <c r="L3" s="476"/>
      <c r="M3" s="476"/>
      <c r="N3" s="476"/>
      <c r="O3" s="476"/>
      <c r="P3" s="476"/>
      <c r="Q3" s="476"/>
      <c r="R3" s="3"/>
      <c r="V3" s="2"/>
      <c r="AB3" s="145"/>
    </row>
    <row r="4" spans="1:28" s="1" customFormat="1" ht="80.099999999999994" customHeight="1" x14ac:dyDescent="0.2">
      <c r="A4" s="4"/>
      <c r="B4" s="472" t="s">
        <v>490</v>
      </c>
      <c r="C4" s="144" t="s">
        <v>491</v>
      </c>
      <c r="D4" s="146">
        <v>1</v>
      </c>
      <c r="E4" s="147"/>
      <c r="F4" s="148">
        <v>1</v>
      </c>
      <c r="G4" s="149"/>
      <c r="H4" s="149"/>
      <c r="I4" s="3"/>
      <c r="K4" s="472" t="s">
        <v>490</v>
      </c>
      <c r="L4" s="144" t="s">
        <v>491</v>
      </c>
      <c r="M4" s="146"/>
      <c r="N4" s="147"/>
      <c r="O4" s="148">
        <v>1</v>
      </c>
      <c r="P4" s="149"/>
      <c r="Q4" s="149"/>
      <c r="R4" s="3"/>
      <c r="V4" s="2"/>
      <c r="AB4" s="472"/>
    </row>
    <row r="5" spans="1:28" s="1" customFormat="1" ht="80.099999999999994" customHeight="1" x14ac:dyDescent="0.2">
      <c r="A5" s="4"/>
      <c r="B5" s="472"/>
      <c r="C5" s="144" t="s">
        <v>492</v>
      </c>
      <c r="D5" s="150"/>
      <c r="E5" s="151">
        <v>1</v>
      </c>
      <c r="F5" s="151">
        <f>1+1+1+1</f>
        <v>4</v>
      </c>
      <c r="G5" s="148"/>
      <c r="H5" s="149"/>
      <c r="I5" s="3"/>
      <c r="K5" s="472"/>
      <c r="L5" s="144" t="s">
        <v>492</v>
      </c>
      <c r="M5" s="152"/>
      <c r="N5" s="151"/>
      <c r="O5" s="151"/>
      <c r="P5" s="148">
        <f>1+1</f>
        <v>2</v>
      </c>
      <c r="Q5" s="149"/>
      <c r="R5" s="3"/>
      <c r="V5" s="2"/>
      <c r="AB5" s="472"/>
    </row>
    <row r="6" spans="1:28" s="1" customFormat="1" ht="80.099999999999994" customHeight="1" x14ac:dyDescent="0.2">
      <c r="A6" s="4"/>
      <c r="B6" s="472"/>
      <c r="C6" s="144" t="s">
        <v>493</v>
      </c>
      <c r="D6" s="153"/>
      <c r="E6" s="154">
        <f>1+1+1+1+1</f>
        <v>5</v>
      </c>
      <c r="F6" s="147">
        <f>1+1+1+1+1+1+1+1+1+1+1+1+1+1</f>
        <v>14</v>
      </c>
      <c r="G6" s="148">
        <f>1+1+1+1+1</f>
        <v>5</v>
      </c>
      <c r="H6" s="148">
        <f>1+1</f>
        <v>2</v>
      </c>
      <c r="I6" s="3"/>
      <c r="K6" s="472"/>
      <c r="L6" s="144" t="s">
        <v>493</v>
      </c>
      <c r="M6" s="155"/>
      <c r="N6" s="156"/>
      <c r="O6" s="147">
        <v>1</v>
      </c>
      <c r="P6" s="148">
        <f>1+1+1</f>
        <v>3</v>
      </c>
      <c r="Q6" s="148">
        <v>1</v>
      </c>
      <c r="R6" s="3"/>
      <c r="V6" s="2"/>
      <c r="AB6" s="472"/>
    </row>
    <row r="7" spans="1:28" s="1" customFormat="1" ht="80.099999999999994" customHeight="1" x14ac:dyDescent="0.2">
      <c r="A7" s="4"/>
      <c r="B7" s="472"/>
      <c r="C7" s="144" t="s">
        <v>494</v>
      </c>
      <c r="D7" s="153"/>
      <c r="E7" s="157"/>
      <c r="F7" s="154">
        <f>1+1</f>
        <v>2</v>
      </c>
      <c r="G7" s="147">
        <f>1+1+1+1</f>
        <v>4</v>
      </c>
      <c r="H7" s="149"/>
      <c r="I7" s="3"/>
      <c r="K7" s="472"/>
      <c r="L7" s="144" t="s">
        <v>494</v>
      </c>
      <c r="M7" s="158"/>
      <c r="N7" s="159"/>
      <c r="O7" s="156"/>
      <c r="P7" s="147"/>
      <c r="Q7" s="149"/>
      <c r="R7" s="3"/>
      <c r="V7" s="2"/>
      <c r="AB7" s="472"/>
    </row>
    <row r="8" spans="1:28" s="1" customFormat="1" ht="80.099999999999994" customHeight="1" thickBot="1" x14ac:dyDescent="0.25">
      <c r="A8" s="4"/>
      <c r="B8" s="472"/>
      <c r="C8" s="144" t="s">
        <v>495</v>
      </c>
      <c r="D8" s="160"/>
      <c r="E8" s="161">
        <v>1</v>
      </c>
      <c r="F8" s="162">
        <f>1+1</f>
        <v>2</v>
      </c>
      <c r="G8" s="163">
        <f>1+1+1</f>
        <v>3</v>
      </c>
      <c r="H8" s="163">
        <v>1</v>
      </c>
      <c r="I8" s="3"/>
      <c r="K8" s="472"/>
      <c r="L8" s="144" t="s">
        <v>495</v>
      </c>
      <c r="M8" s="164"/>
      <c r="N8" s="165"/>
      <c r="O8" s="166"/>
      <c r="P8" s="163">
        <v>1</v>
      </c>
      <c r="Q8" s="163">
        <v>1</v>
      </c>
      <c r="R8" s="3"/>
      <c r="V8" s="2"/>
      <c r="AB8" s="472"/>
    </row>
    <row r="9" spans="1:28" s="55" customFormat="1" ht="36" customHeight="1" thickTop="1" x14ac:dyDescent="0.25">
      <c r="A9" s="56"/>
      <c r="D9" s="55" t="s">
        <v>496</v>
      </c>
      <c r="E9" s="55" t="s">
        <v>497</v>
      </c>
      <c r="F9" s="55" t="s">
        <v>498</v>
      </c>
      <c r="G9" s="55" t="s">
        <v>499</v>
      </c>
      <c r="H9" s="55" t="s">
        <v>500</v>
      </c>
      <c r="M9" s="55" t="s">
        <v>496</v>
      </c>
      <c r="N9" s="55" t="s">
        <v>497</v>
      </c>
      <c r="O9" s="55" t="s">
        <v>498</v>
      </c>
      <c r="P9" s="55" t="s">
        <v>499</v>
      </c>
      <c r="Q9" s="55" t="s">
        <v>500</v>
      </c>
    </row>
    <row r="10" spans="1:28" s="1" customFormat="1" ht="24" customHeight="1" x14ac:dyDescent="0.2">
      <c r="A10" s="4"/>
      <c r="C10" s="144"/>
      <c r="D10" s="473" t="s">
        <v>501</v>
      </c>
      <c r="E10" s="473"/>
      <c r="F10" s="473"/>
      <c r="G10" s="473"/>
      <c r="H10" s="473"/>
      <c r="I10" s="3"/>
      <c r="L10" s="144"/>
      <c r="M10" s="473" t="s">
        <v>501</v>
      </c>
      <c r="N10" s="473"/>
      <c r="O10" s="473"/>
      <c r="P10" s="473"/>
      <c r="Q10" s="473"/>
      <c r="R10" s="3"/>
      <c r="V10" s="2"/>
    </row>
    <row r="13" spans="1:28" s="167" customFormat="1" ht="15.75" x14ac:dyDescent="0.25">
      <c r="B13" s="168"/>
      <c r="C13" s="169"/>
      <c r="D13" s="170"/>
      <c r="E13" s="170"/>
      <c r="F13" s="170"/>
      <c r="G13" s="171"/>
      <c r="H13" s="171"/>
      <c r="K13" s="168"/>
      <c r="L13" s="169"/>
      <c r="M13" s="474"/>
      <c r="N13" s="474"/>
      <c r="O13" s="474"/>
      <c r="P13" s="474"/>
      <c r="Q13" s="474"/>
    </row>
    <row r="14" spans="1:28" ht="18.75" x14ac:dyDescent="0.25">
      <c r="D14" s="138" t="s">
        <v>480</v>
      </c>
      <c r="E14" s="15"/>
      <c r="F14" s="15"/>
      <c r="G14" s="15"/>
      <c r="H14" s="15"/>
      <c r="I14" s="25"/>
      <c r="J14" s="15"/>
    </row>
    <row r="15" spans="1:28" ht="18.75" x14ac:dyDescent="0.25">
      <c r="D15" s="138" t="s">
        <v>481</v>
      </c>
      <c r="E15" s="15"/>
      <c r="F15" s="15"/>
      <c r="G15" s="15"/>
      <c r="H15" s="15"/>
      <c r="I15" s="25"/>
      <c r="J15" s="15"/>
    </row>
    <row r="16" spans="1:28" ht="15.75" x14ac:dyDescent="0.25">
      <c r="D16" s="15"/>
      <c r="E16" s="139"/>
      <c r="F16" s="139"/>
      <c r="G16" s="139"/>
      <c r="H16" s="139"/>
      <c r="I16" s="140"/>
      <c r="J16" s="15"/>
      <c r="K16" s="172"/>
      <c r="L16" s="172"/>
      <c r="M16" s="172"/>
      <c r="N16" s="172"/>
      <c r="O16" s="172"/>
      <c r="P16" s="172"/>
      <c r="Q16" s="172"/>
    </row>
    <row r="17" spans="4:10" ht="15.75" x14ac:dyDescent="0.25">
      <c r="D17" s="173" t="s">
        <v>482</v>
      </c>
      <c r="F17" s="141" t="s">
        <v>483</v>
      </c>
      <c r="G17" s="141"/>
      <c r="H17" s="141"/>
      <c r="I17" s="141"/>
      <c r="J17" s="15"/>
    </row>
    <row r="18" spans="4:10" ht="15.75" x14ac:dyDescent="0.25">
      <c r="D18" s="173" t="s">
        <v>484</v>
      </c>
      <c r="F18" s="141" t="s">
        <v>485</v>
      </c>
      <c r="G18" s="141"/>
      <c r="H18" s="141"/>
      <c r="I18" s="141"/>
      <c r="J18" s="15"/>
    </row>
    <row r="19" spans="4:10" ht="15.75" x14ac:dyDescent="0.25">
      <c r="D19" s="173" t="s">
        <v>345</v>
      </c>
      <c r="F19" s="142" t="s">
        <v>486</v>
      </c>
      <c r="G19" s="142"/>
      <c r="H19" s="142"/>
      <c r="I19" s="142"/>
      <c r="J19" s="15"/>
    </row>
  </sheetData>
  <mergeCells count="9">
    <mergeCell ref="AB4:AB8"/>
    <mergeCell ref="D10:H10"/>
    <mergeCell ref="M10:Q10"/>
    <mergeCell ref="M13:Q13"/>
    <mergeCell ref="A1:R1"/>
    <mergeCell ref="B3:H3"/>
    <mergeCell ref="K3:Q3"/>
    <mergeCell ref="B4:B8"/>
    <mergeCell ref="K4:K8"/>
  </mergeCells>
  <conditionalFormatting sqref="I3:I10">
    <cfRule type="cellIs" dxfId="3" priority="4" operator="equal">
      <formula>"BAJA"</formula>
    </cfRule>
  </conditionalFormatting>
  <conditionalFormatting sqref="I3:I10">
    <cfRule type="cellIs" dxfId="2" priority="1" operator="equal">
      <formula>"EXTREMA"</formula>
    </cfRule>
    <cfRule type="cellIs" dxfId="1" priority="2" operator="equal">
      <formula>"ALTA"</formula>
    </cfRule>
    <cfRule type="cellIs" dxfId="0" priority="3" operator="equal">
      <formula>"MODERADA"</formula>
    </cfRule>
  </conditionalFormatting>
  <printOptions horizontalCentered="1" verticalCentered="1"/>
  <pageMargins left="0.31496062992125984" right="0.11811023622047245" top="0.35433070866141736" bottom="0.15748031496062992" header="0.31496062992125984" footer="0.31496062992125984"/>
  <pageSetup paperSize="258" scale="7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G14"/>
  <sheetViews>
    <sheetView showGridLines="0" topLeftCell="U1" zoomScaleNormal="100" workbookViewId="0">
      <selection activeCell="AA10" sqref="AA10"/>
    </sheetView>
  </sheetViews>
  <sheetFormatPr baseColWidth="10" defaultColWidth="11.42578125" defaultRowHeight="24" customHeight="1" x14ac:dyDescent="0.25"/>
  <cols>
    <col min="1" max="1" width="20.7109375" style="174" customWidth="1"/>
    <col min="2" max="2" width="4.7109375" style="174" customWidth="1"/>
    <col min="3" max="4" width="20.7109375" style="174" customWidth="1"/>
    <col min="5" max="5" width="4.7109375" style="174" customWidth="1"/>
    <col min="6" max="6" width="5.7109375" style="174" customWidth="1"/>
    <col min="7" max="7" width="12.7109375" style="174" customWidth="1"/>
    <col min="8" max="8" width="40.7109375" style="174" customWidth="1"/>
    <col min="9" max="9" width="4.7109375" style="174" customWidth="1"/>
    <col min="10" max="10" width="5.7109375" style="174" customWidth="1"/>
    <col min="11" max="11" width="12.7109375" style="140" customWidth="1"/>
    <col min="12" max="16" width="16.7109375" style="139" customWidth="1"/>
    <col min="17" max="17" width="10.7109375" style="174" customWidth="1"/>
    <col min="18" max="18" width="11.42578125" style="174"/>
    <col min="19" max="19" width="6.7109375" style="139" customWidth="1"/>
    <col min="20" max="20" width="16.7109375" style="139" customWidth="1"/>
    <col min="21" max="21" width="6.7109375" style="139" customWidth="1"/>
    <col min="22" max="22" width="16.7109375" style="139" customWidth="1"/>
    <col min="23" max="23" width="6.7109375" style="139" customWidth="1"/>
    <col min="24" max="24" width="16.7109375" style="139" customWidth="1"/>
    <col min="25" max="25" width="6.7109375" style="139" customWidth="1"/>
    <col min="26" max="26" width="16.7109375" style="174" customWidth="1"/>
    <col min="27" max="28" width="11.42578125" style="174"/>
    <col min="29" max="29" width="16.7109375" style="174" customWidth="1"/>
    <col min="30" max="30" width="20.5703125" style="174" customWidth="1"/>
    <col min="31" max="31" width="5.7109375" style="174" customWidth="1"/>
    <col min="32" max="32" width="20.7109375" style="174" customWidth="1"/>
    <col min="33" max="33" width="36.7109375" style="174" customWidth="1"/>
    <col min="34" max="16384" width="11.42578125" style="174"/>
  </cols>
  <sheetData>
    <row r="1" spans="1:33" ht="24" customHeight="1" thickBot="1" x14ac:dyDescent="0.3">
      <c r="AC1" s="175" t="s">
        <v>502</v>
      </c>
    </row>
    <row r="2" spans="1:33" ht="24" customHeight="1" thickBot="1" x14ac:dyDescent="0.3">
      <c r="J2" s="498" t="s">
        <v>503</v>
      </c>
      <c r="K2" s="499"/>
      <c r="L2" s="502" t="s">
        <v>41</v>
      </c>
      <c r="M2" s="502"/>
      <c r="N2" s="502"/>
      <c r="O2" s="502"/>
      <c r="P2" s="503"/>
      <c r="S2" s="482" t="s">
        <v>504</v>
      </c>
      <c r="T2" s="482"/>
      <c r="U2" s="482"/>
      <c r="V2" s="482"/>
      <c r="W2" s="482"/>
      <c r="X2" s="482"/>
      <c r="Y2" s="482"/>
      <c r="Z2" s="482"/>
      <c r="AC2" s="176" t="s">
        <v>117</v>
      </c>
    </row>
    <row r="3" spans="1:33" ht="24" customHeight="1" x14ac:dyDescent="0.25">
      <c r="A3" s="177" t="s">
        <v>505</v>
      </c>
      <c r="B3" s="178"/>
      <c r="C3" s="477" t="s">
        <v>506</v>
      </c>
      <c r="D3" s="478"/>
      <c r="F3" s="479" t="s">
        <v>507</v>
      </c>
      <c r="G3" s="480"/>
      <c r="H3" s="481"/>
      <c r="J3" s="500"/>
      <c r="K3" s="501"/>
      <c r="L3" s="179" t="s">
        <v>508</v>
      </c>
      <c r="M3" s="179" t="s">
        <v>509</v>
      </c>
      <c r="N3" s="179" t="s">
        <v>510</v>
      </c>
      <c r="O3" s="179" t="s">
        <v>511</v>
      </c>
      <c r="P3" s="180" t="s">
        <v>512</v>
      </c>
      <c r="S3" s="482" t="s">
        <v>513</v>
      </c>
      <c r="T3" s="482"/>
      <c r="U3" s="482"/>
      <c r="V3" s="483"/>
      <c r="W3" s="484" t="s">
        <v>514</v>
      </c>
      <c r="X3" s="485"/>
      <c r="Y3" s="485"/>
      <c r="Z3" s="485"/>
      <c r="AC3" s="181" t="s">
        <v>515</v>
      </c>
      <c r="AF3" s="489" t="s">
        <v>516</v>
      </c>
      <c r="AG3" s="490"/>
    </row>
    <row r="4" spans="1:33" ht="24" customHeight="1" thickBot="1" x14ac:dyDescent="0.3">
      <c r="A4" s="182" t="s">
        <v>237</v>
      </c>
      <c r="C4" s="183" t="s">
        <v>170</v>
      </c>
      <c r="D4" s="184" t="s">
        <v>42</v>
      </c>
      <c r="F4" s="185">
        <v>1</v>
      </c>
      <c r="G4" s="186" t="s">
        <v>517</v>
      </c>
      <c r="H4" s="187" t="s">
        <v>518</v>
      </c>
      <c r="J4" s="493" t="s">
        <v>42</v>
      </c>
      <c r="K4" s="179" t="s">
        <v>519</v>
      </c>
      <c r="L4" s="188" t="s">
        <v>452</v>
      </c>
      <c r="M4" s="188" t="s">
        <v>452</v>
      </c>
      <c r="N4" s="188" t="s">
        <v>453</v>
      </c>
      <c r="O4" s="188" t="s">
        <v>454</v>
      </c>
      <c r="P4" s="189" t="s">
        <v>454</v>
      </c>
      <c r="S4" s="495" t="s">
        <v>520</v>
      </c>
      <c r="T4" s="495"/>
      <c r="U4" s="495" t="s">
        <v>521</v>
      </c>
      <c r="V4" s="496"/>
      <c r="W4" s="497" t="s">
        <v>520</v>
      </c>
      <c r="X4" s="495"/>
      <c r="Y4" s="495" t="s">
        <v>521</v>
      </c>
      <c r="Z4" s="495"/>
      <c r="AC4" s="181" t="s">
        <v>332</v>
      </c>
      <c r="AF4" s="491"/>
      <c r="AG4" s="492"/>
    </row>
    <row r="5" spans="1:33" ht="24" customHeight="1" thickTop="1" x14ac:dyDescent="0.25">
      <c r="A5" s="182" t="s">
        <v>14</v>
      </c>
      <c r="C5" s="183" t="s">
        <v>20</v>
      </c>
      <c r="D5" s="190" t="s">
        <v>41</v>
      </c>
      <c r="F5" s="185">
        <v>2</v>
      </c>
      <c r="G5" s="191" t="s">
        <v>522</v>
      </c>
      <c r="H5" s="187" t="s">
        <v>523</v>
      </c>
      <c r="J5" s="493"/>
      <c r="K5" s="179" t="s">
        <v>524</v>
      </c>
      <c r="L5" s="188" t="s">
        <v>452</v>
      </c>
      <c r="M5" s="188" t="s">
        <v>452</v>
      </c>
      <c r="N5" s="188" t="s">
        <v>453</v>
      </c>
      <c r="O5" s="188" t="s">
        <v>454</v>
      </c>
      <c r="P5" s="189" t="s">
        <v>455</v>
      </c>
      <c r="S5" s="192">
        <v>1</v>
      </c>
      <c r="T5" s="192" t="s">
        <v>525</v>
      </c>
      <c r="U5" s="192">
        <v>1</v>
      </c>
      <c r="V5" s="193" t="s">
        <v>519</v>
      </c>
      <c r="W5" s="194">
        <v>5</v>
      </c>
      <c r="X5" s="192" t="s">
        <v>526</v>
      </c>
      <c r="Y5" s="192">
        <v>1</v>
      </c>
      <c r="Z5" s="192" t="s">
        <v>508</v>
      </c>
      <c r="AC5" s="181" t="s">
        <v>527</v>
      </c>
      <c r="AE5" s="486" t="s">
        <v>528</v>
      </c>
      <c r="AF5" s="195" t="s">
        <v>529</v>
      </c>
      <c r="AG5" s="196" t="s">
        <v>530</v>
      </c>
    </row>
    <row r="6" spans="1:33" ht="24" customHeight="1" thickBot="1" x14ac:dyDescent="0.3">
      <c r="A6" s="182" t="s">
        <v>75</v>
      </c>
      <c r="C6" s="197" t="s">
        <v>12</v>
      </c>
      <c r="D6" s="198"/>
      <c r="F6" s="185">
        <v>3</v>
      </c>
      <c r="G6" s="191" t="s">
        <v>531</v>
      </c>
      <c r="H6" s="187" t="s">
        <v>532</v>
      </c>
      <c r="J6" s="493"/>
      <c r="K6" s="179" t="s">
        <v>533</v>
      </c>
      <c r="L6" s="188" t="s">
        <v>452</v>
      </c>
      <c r="M6" s="188" t="s">
        <v>453</v>
      </c>
      <c r="N6" s="188" t="s">
        <v>454</v>
      </c>
      <c r="O6" s="188" t="s">
        <v>455</v>
      </c>
      <c r="P6" s="189" t="s">
        <v>455</v>
      </c>
      <c r="S6" s="192"/>
      <c r="T6" s="192"/>
      <c r="U6" s="192">
        <v>2</v>
      </c>
      <c r="V6" s="193" t="s">
        <v>524</v>
      </c>
      <c r="W6" s="194"/>
      <c r="X6" s="192"/>
      <c r="Y6" s="192">
        <v>2</v>
      </c>
      <c r="Z6" s="192" t="s">
        <v>509</v>
      </c>
      <c r="AC6" s="181" t="s">
        <v>241</v>
      </c>
      <c r="AE6" s="487"/>
      <c r="AF6" s="195" t="s">
        <v>534</v>
      </c>
      <c r="AG6" s="196" t="s">
        <v>535</v>
      </c>
    </row>
    <row r="7" spans="1:33" ht="24" customHeight="1" x14ac:dyDescent="0.25">
      <c r="A7" s="182" t="s">
        <v>99</v>
      </c>
      <c r="F7" s="185">
        <v>4</v>
      </c>
      <c r="G7" s="191" t="s">
        <v>536</v>
      </c>
      <c r="H7" s="187" t="s">
        <v>537</v>
      </c>
      <c r="J7" s="493"/>
      <c r="K7" s="179" t="s">
        <v>538</v>
      </c>
      <c r="L7" s="188" t="s">
        <v>453</v>
      </c>
      <c r="M7" s="188" t="s">
        <v>454</v>
      </c>
      <c r="N7" s="188" t="s">
        <v>454</v>
      </c>
      <c r="O7" s="188" t="s">
        <v>455</v>
      </c>
      <c r="P7" s="189" t="s">
        <v>455</v>
      </c>
      <c r="S7" s="192">
        <v>2</v>
      </c>
      <c r="T7" s="192" t="s">
        <v>539</v>
      </c>
      <c r="U7" s="192">
        <v>3</v>
      </c>
      <c r="V7" s="193" t="s">
        <v>540</v>
      </c>
      <c r="W7" s="194">
        <v>10</v>
      </c>
      <c r="X7" s="192" t="s">
        <v>510</v>
      </c>
      <c r="Y7" s="192">
        <v>3</v>
      </c>
      <c r="Z7" s="192" t="s">
        <v>510</v>
      </c>
      <c r="AC7" s="181" t="s">
        <v>541</v>
      </c>
      <c r="AE7" s="487"/>
      <c r="AF7" s="195" t="s">
        <v>542</v>
      </c>
      <c r="AG7" s="196" t="s">
        <v>543</v>
      </c>
    </row>
    <row r="8" spans="1:33" ht="24" customHeight="1" thickBot="1" x14ac:dyDescent="0.3">
      <c r="A8" s="182" t="s">
        <v>143</v>
      </c>
      <c r="F8" s="199">
        <v>5</v>
      </c>
      <c r="G8" s="200" t="s">
        <v>544</v>
      </c>
      <c r="H8" s="201" t="s">
        <v>545</v>
      </c>
      <c r="J8" s="494"/>
      <c r="K8" s="202" t="s">
        <v>546</v>
      </c>
      <c r="L8" s="203" t="s">
        <v>454</v>
      </c>
      <c r="M8" s="203" t="s">
        <v>454</v>
      </c>
      <c r="N8" s="203" t="s">
        <v>455</v>
      </c>
      <c r="O8" s="203" t="s">
        <v>455</v>
      </c>
      <c r="P8" s="204" t="s">
        <v>455</v>
      </c>
      <c r="S8" s="192"/>
      <c r="T8" s="192"/>
      <c r="U8" s="192">
        <v>4</v>
      </c>
      <c r="V8" s="193" t="s">
        <v>538</v>
      </c>
      <c r="W8" s="194"/>
      <c r="X8" s="192"/>
      <c r="Y8" s="192">
        <v>4</v>
      </c>
      <c r="Z8" s="192" t="s">
        <v>511</v>
      </c>
      <c r="AC8" s="181" t="s">
        <v>547</v>
      </c>
      <c r="AE8" s="488"/>
      <c r="AF8" s="205" t="s">
        <v>548</v>
      </c>
      <c r="AG8" s="206" t="s">
        <v>543</v>
      </c>
    </row>
    <row r="9" spans="1:33" ht="24" customHeight="1" thickBot="1" x14ac:dyDescent="0.3">
      <c r="A9" s="207" t="s">
        <v>86</v>
      </c>
      <c r="S9" s="192">
        <v>3</v>
      </c>
      <c r="T9" s="192" t="s">
        <v>549</v>
      </c>
      <c r="U9" s="192">
        <v>5</v>
      </c>
      <c r="V9" s="193" t="s">
        <v>550</v>
      </c>
      <c r="W9" s="194">
        <v>20</v>
      </c>
      <c r="X9" s="192" t="s">
        <v>512</v>
      </c>
      <c r="Y9" s="192">
        <v>5</v>
      </c>
      <c r="Z9" s="192" t="s">
        <v>512</v>
      </c>
      <c r="AC9" s="208" t="s">
        <v>551</v>
      </c>
    </row>
    <row r="10" spans="1:33" ht="36" customHeight="1" thickTop="1" x14ac:dyDescent="0.25">
      <c r="AE10" s="486" t="s">
        <v>552</v>
      </c>
      <c r="AF10" s="209" t="s">
        <v>553</v>
      </c>
      <c r="AG10" s="210" t="s">
        <v>554</v>
      </c>
    </row>
    <row r="11" spans="1:33" ht="66" customHeight="1" x14ac:dyDescent="0.25">
      <c r="AC11" s="25"/>
      <c r="AE11" s="487"/>
      <c r="AF11" s="211" t="s">
        <v>555</v>
      </c>
      <c r="AG11" s="212" t="s">
        <v>556</v>
      </c>
    </row>
    <row r="12" spans="1:33" ht="51" customHeight="1" x14ac:dyDescent="0.25">
      <c r="AE12" s="487"/>
      <c r="AF12" s="211" t="s">
        <v>557</v>
      </c>
      <c r="AG12" s="212" t="s">
        <v>558</v>
      </c>
    </row>
    <row r="13" spans="1:33" ht="36.950000000000003" customHeight="1" thickBot="1" x14ac:dyDescent="0.3">
      <c r="AE13" s="488"/>
      <c r="AF13" s="213" t="s">
        <v>530</v>
      </c>
      <c r="AG13" s="214" t="s">
        <v>559</v>
      </c>
    </row>
    <row r="14" spans="1:33" ht="30" customHeight="1" thickTop="1" x14ac:dyDescent="0.25">
      <c r="AC14" s="13"/>
    </row>
  </sheetData>
  <dataConsolidate/>
  <mergeCells count="15">
    <mergeCell ref="AF3:AG4"/>
    <mergeCell ref="J4:J8"/>
    <mergeCell ref="S4:T4"/>
    <mergeCell ref="U4:V4"/>
    <mergeCell ref="W4:X4"/>
    <mergeCell ref="Y4:Z4"/>
    <mergeCell ref="AE5:AE8"/>
    <mergeCell ref="J2:K3"/>
    <mergeCell ref="L2:P2"/>
    <mergeCell ref="S2:Z2"/>
    <mergeCell ref="C3:D3"/>
    <mergeCell ref="F3:H3"/>
    <mergeCell ref="S3:V3"/>
    <mergeCell ref="W3:Z3"/>
    <mergeCell ref="AE10:AE13"/>
  </mergeCells>
  <dataValidations count="1">
    <dataValidation type="list" allowBlank="1" showInputMessage="1" showErrorMessage="1" sqref="A3:B9" xr:uid="{00000000-0002-0000-0E00-000000000000}">
      <formula1>$A$3:$A$9</formula1>
    </dataValidation>
  </dataValidations>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sheetPr>
  <dimension ref="A1:G24"/>
  <sheetViews>
    <sheetView zoomScale="85" zoomScaleNormal="85" workbookViewId="0">
      <selection activeCell="AA10" sqref="AA10"/>
    </sheetView>
  </sheetViews>
  <sheetFormatPr baseColWidth="10" defaultColWidth="11.42578125" defaultRowHeight="15" x14ac:dyDescent="0.25"/>
  <cols>
    <col min="1" max="1" width="6.7109375" style="15" customWidth="1"/>
    <col min="2" max="2" width="16.7109375" style="15" customWidth="1"/>
    <col min="3" max="7" width="24.7109375" style="15" customWidth="1"/>
    <col min="8" max="8" width="11.42578125" style="15"/>
    <col min="9" max="9" width="32.42578125" style="15" bestFit="1" customWidth="1"/>
    <col min="10" max="10" width="21.28515625" style="15" bestFit="1" customWidth="1"/>
    <col min="11" max="11" width="24.28515625" style="15" bestFit="1" customWidth="1"/>
    <col min="12" max="12" width="38.28515625" style="15" bestFit="1" customWidth="1"/>
    <col min="13" max="16384" width="11.42578125" style="15"/>
  </cols>
  <sheetData>
    <row r="1" spans="1:7" s="218" customFormat="1" ht="24" customHeight="1" x14ac:dyDescent="0.25">
      <c r="A1" s="504" t="s">
        <v>41</v>
      </c>
      <c r="B1" s="215" t="s">
        <v>560</v>
      </c>
      <c r="C1" s="216">
        <v>1</v>
      </c>
      <c r="D1" s="216">
        <v>2</v>
      </c>
      <c r="E1" s="216">
        <v>3</v>
      </c>
      <c r="F1" s="216">
        <v>4</v>
      </c>
      <c r="G1" s="217">
        <v>5</v>
      </c>
    </row>
    <row r="2" spans="1:7" ht="63.95" customHeight="1" x14ac:dyDescent="0.25">
      <c r="A2" s="505"/>
      <c r="B2" s="82" t="s">
        <v>561</v>
      </c>
      <c r="C2" s="219" t="s">
        <v>562</v>
      </c>
      <c r="D2" s="219" t="s">
        <v>563</v>
      </c>
      <c r="E2" s="219" t="s">
        <v>564</v>
      </c>
      <c r="F2" s="219" t="s">
        <v>565</v>
      </c>
      <c r="G2" s="220" t="s">
        <v>566</v>
      </c>
    </row>
    <row r="3" spans="1:7" s="218" customFormat="1" ht="24" customHeight="1" thickBot="1" x14ac:dyDescent="0.3">
      <c r="A3" s="506"/>
      <c r="B3" s="221" t="s">
        <v>567</v>
      </c>
      <c r="C3" s="222" t="s">
        <v>508</v>
      </c>
      <c r="D3" s="222" t="s">
        <v>509</v>
      </c>
      <c r="E3" s="222" t="s">
        <v>510</v>
      </c>
      <c r="F3" s="222" t="s">
        <v>511</v>
      </c>
      <c r="G3" s="223" t="s">
        <v>512</v>
      </c>
    </row>
    <row r="4" spans="1:7" ht="36" customHeight="1" x14ac:dyDescent="0.25">
      <c r="A4" s="507" t="s">
        <v>568</v>
      </c>
      <c r="B4" s="224" t="s">
        <v>569</v>
      </c>
      <c r="C4" s="225" t="s">
        <v>570</v>
      </c>
      <c r="D4" s="225" t="s">
        <v>571</v>
      </c>
      <c r="E4" s="225" t="s">
        <v>572</v>
      </c>
      <c r="F4" s="225" t="s">
        <v>573</v>
      </c>
      <c r="G4" s="226" t="s">
        <v>574</v>
      </c>
    </row>
    <row r="5" spans="1:7" ht="36" customHeight="1" x14ac:dyDescent="0.25">
      <c r="A5" s="505"/>
      <c r="B5" s="82" t="s">
        <v>575</v>
      </c>
      <c r="C5" s="86" t="s">
        <v>576</v>
      </c>
      <c r="D5" s="86" t="s">
        <v>577</v>
      </c>
      <c r="E5" s="86" t="s">
        <v>578</v>
      </c>
      <c r="F5" s="86" t="s">
        <v>579</v>
      </c>
      <c r="G5" s="227" t="s">
        <v>580</v>
      </c>
    </row>
    <row r="6" spans="1:7" ht="36" customHeight="1" x14ac:dyDescent="0.25">
      <c r="A6" s="505"/>
      <c r="B6" s="82" t="s">
        <v>581</v>
      </c>
      <c r="C6" s="86" t="s">
        <v>582</v>
      </c>
      <c r="D6" s="86" t="s">
        <v>583</v>
      </c>
      <c r="E6" s="86" t="s">
        <v>584</v>
      </c>
      <c r="F6" s="86" t="s">
        <v>585</v>
      </c>
      <c r="G6" s="227" t="s">
        <v>586</v>
      </c>
    </row>
    <row r="7" spans="1:7" ht="36" customHeight="1" x14ac:dyDescent="0.25">
      <c r="A7" s="505"/>
      <c r="B7" s="82" t="s">
        <v>14</v>
      </c>
      <c r="C7" s="86" t="s">
        <v>587</v>
      </c>
      <c r="D7" s="86" t="s">
        <v>588</v>
      </c>
      <c r="E7" s="86" t="s">
        <v>589</v>
      </c>
      <c r="F7" s="86" t="s">
        <v>590</v>
      </c>
      <c r="G7" s="227" t="s">
        <v>591</v>
      </c>
    </row>
    <row r="8" spans="1:7" ht="36" customHeight="1" x14ac:dyDescent="0.25">
      <c r="A8" s="505"/>
      <c r="B8" s="82" t="s">
        <v>592</v>
      </c>
      <c r="C8" s="86" t="s">
        <v>593</v>
      </c>
      <c r="D8" s="86" t="s">
        <v>594</v>
      </c>
      <c r="E8" s="86" t="s">
        <v>595</v>
      </c>
      <c r="F8" s="86" t="s">
        <v>596</v>
      </c>
      <c r="G8" s="227" t="s">
        <v>597</v>
      </c>
    </row>
    <row r="9" spans="1:7" ht="63.95" customHeight="1" x14ac:dyDescent="0.25">
      <c r="A9" s="505"/>
      <c r="B9" s="82" t="s">
        <v>598</v>
      </c>
      <c r="C9" s="86" t="s">
        <v>599</v>
      </c>
      <c r="D9" s="86" t="s">
        <v>600</v>
      </c>
      <c r="E9" s="86" t="s">
        <v>601</v>
      </c>
      <c r="F9" s="86" t="s">
        <v>602</v>
      </c>
      <c r="G9" s="227" t="s">
        <v>603</v>
      </c>
    </row>
    <row r="10" spans="1:7" ht="63.95" customHeight="1" x14ac:dyDescent="0.25">
      <c r="A10" s="505"/>
      <c r="B10" s="82" t="s">
        <v>465</v>
      </c>
      <c r="C10" s="86" t="s">
        <v>604</v>
      </c>
      <c r="D10" s="86" t="s">
        <v>605</v>
      </c>
      <c r="E10" s="86" t="s">
        <v>606</v>
      </c>
      <c r="F10" s="86" t="s">
        <v>607</v>
      </c>
      <c r="G10" s="227" t="s">
        <v>608</v>
      </c>
    </row>
    <row r="11" spans="1:7" ht="50.1" customHeight="1" x14ac:dyDescent="0.25">
      <c r="A11" s="505"/>
      <c r="B11" s="82" t="s">
        <v>609</v>
      </c>
      <c r="C11" s="86" t="s">
        <v>376</v>
      </c>
      <c r="D11" s="86" t="s">
        <v>376</v>
      </c>
      <c r="E11" s="86" t="s">
        <v>376</v>
      </c>
      <c r="F11" s="86" t="s">
        <v>376</v>
      </c>
      <c r="G11" s="227" t="s">
        <v>610</v>
      </c>
    </row>
    <row r="12" spans="1:7" ht="36" customHeight="1" thickBot="1" x14ac:dyDescent="0.3">
      <c r="A12" s="506"/>
      <c r="B12" s="132" t="s">
        <v>611</v>
      </c>
      <c r="C12" s="228" t="s">
        <v>612</v>
      </c>
      <c r="D12" s="228" t="s">
        <v>612</v>
      </c>
      <c r="E12" s="228" t="s">
        <v>612</v>
      </c>
      <c r="F12" s="228" t="s">
        <v>612</v>
      </c>
      <c r="G12" s="229" t="s">
        <v>612</v>
      </c>
    </row>
    <row r="13" spans="1:7" ht="36" customHeight="1" x14ac:dyDescent="0.25"/>
    <row r="14" spans="1:7" ht="36" customHeight="1" x14ac:dyDescent="0.25"/>
    <row r="15" spans="1:7" ht="36" customHeight="1" x14ac:dyDescent="0.25"/>
    <row r="16" spans="1:7" ht="36" customHeight="1" x14ac:dyDescent="0.25"/>
    <row r="17" ht="36" customHeight="1" x14ac:dyDescent="0.25"/>
    <row r="18" ht="36" customHeight="1" x14ac:dyDescent="0.25"/>
    <row r="19" ht="36" customHeight="1" x14ac:dyDescent="0.25"/>
    <row r="20" ht="36" customHeight="1" x14ac:dyDescent="0.25"/>
    <row r="21" ht="36" customHeight="1" x14ac:dyDescent="0.25"/>
    <row r="22" ht="36" customHeight="1" x14ac:dyDescent="0.25"/>
    <row r="23" ht="36" customHeight="1" x14ac:dyDescent="0.25"/>
    <row r="24" ht="36" customHeight="1" x14ac:dyDescent="0.25"/>
  </sheetData>
  <mergeCells count="2">
    <mergeCell ref="A1:A3"/>
    <mergeCell ref="A4:A12"/>
  </mergeCells>
  <pageMargins left="0.11811023622047245" right="0.11811023622047245" top="0.74803149606299213" bottom="0.74803149606299213" header="0.31496062992125984" footer="0.31496062992125984"/>
  <pageSetup paperSize="9" scale="9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H9"/>
  <sheetViews>
    <sheetView zoomScale="131" zoomScaleNormal="131" workbookViewId="0">
      <selection activeCell="AA10" sqref="AA10"/>
    </sheetView>
  </sheetViews>
  <sheetFormatPr baseColWidth="10" defaultColWidth="11.42578125" defaultRowHeight="15" x14ac:dyDescent="0.25"/>
  <cols>
    <col min="1" max="1" width="6.7109375" style="139" customWidth="1"/>
    <col min="2" max="2" width="5.7109375" style="139" customWidth="1"/>
    <col min="3" max="3" width="4.7109375" style="139" customWidth="1"/>
    <col min="4" max="8" width="8.7109375" style="139" customWidth="1"/>
    <col min="9" max="9" width="5.7109375" style="139" customWidth="1"/>
    <col min="10" max="89" width="2.7109375" style="139" customWidth="1"/>
    <col min="90" max="16384" width="11.42578125" style="139"/>
  </cols>
  <sheetData>
    <row r="1" spans="2:34" ht="36" customHeight="1" x14ac:dyDescent="0.25"/>
    <row r="2" spans="2:34" ht="39.950000000000003" customHeight="1" x14ac:dyDescent="0.25">
      <c r="B2" s="508" t="s">
        <v>42</v>
      </c>
      <c r="C2" s="139">
        <v>5</v>
      </c>
      <c r="D2" s="230">
        <f>$C2*D$7</f>
        <v>5</v>
      </c>
      <c r="E2" s="231">
        <f t="shared" ref="D2:H6" si="0">$C2*E$7</f>
        <v>10</v>
      </c>
      <c r="F2" s="232">
        <f t="shared" si="0"/>
        <v>15</v>
      </c>
      <c r="G2" s="233">
        <f t="shared" si="0"/>
        <v>20</v>
      </c>
      <c r="H2" s="233">
        <f t="shared" si="0"/>
        <v>25</v>
      </c>
    </row>
    <row r="3" spans="2:34" ht="39.950000000000003" customHeight="1" x14ac:dyDescent="0.25">
      <c r="B3" s="508"/>
      <c r="C3" s="139">
        <v>4</v>
      </c>
      <c r="D3" s="234">
        <f t="shared" si="0"/>
        <v>4</v>
      </c>
      <c r="E3" s="230">
        <f t="shared" si="0"/>
        <v>8</v>
      </c>
      <c r="F3" s="231">
        <f t="shared" si="0"/>
        <v>12</v>
      </c>
      <c r="G3" s="232">
        <f t="shared" si="0"/>
        <v>16</v>
      </c>
      <c r="H3" s="233">
        <f t="shared" si="0"/>
        <v>20</v>
      </c>
    </row>
    <row r="4" spans="2:34" ht="39.950000000000003" customHeight="1" x14ac:dyDescent="0.25">
      <c r="B4" s="508"/>
      <c r="C4" s="139">
        <v>3</v>
      </c>
      <c r="D4" s="234">
        <f t="shared" si="0"/>
        <v>3</v>
      </c>
      <c r="E4" s="230">
        <f t="shared" si="0"/>
        <v>6</v>
      </c>
      <c r="F4" s="230">
        <f t="shared" si="0"/>
        <v>9</v>
      </c>
      <c r="G4" s="231">
        <f t="shared" si="0"/>
        <v>12</v>
      </c>
      <c r="H4" s="232">
        <f t="shared" si="0"/>
        <v>15</v>
      </c>
    </row>
    <row r="5" spans="2:34" ht="39.950000000000003" customHeight="1" x14ac:dyDescent="0.25">
      <c r="B5" s="508"/>
      <c r="C5" s="139">
        <v>2</v>
      </c>
      <c r="D5" s="234">
        <f t="shared" si="0"/>
        <v>2</v>
      </c>
      <c r="E5" s="234">
        <f t="shared" si="0"/>
        <v>4</v>
      </c>
      <c r="F5" s="230">
        <f t="shared" si="0"/>
        <v>6</v>
      </c>
      <c r="G5" s="230">
        <f t="shared" si="0"/>
        <v>8</v>
      </c>
      <c r="H5" s="231">
        <f t="shared" si="0"/>
        <v>10</v>
      </c>
    </row>
    <row r="6" spans="2:34" ht="39.950000000000003" customHeight="1" x14ac:dyDescent="0.25">
      <c r="B6" s="508"/>
      <c r="C6" s="139">
        <v>1</v>
      </c>
      <c r="D6" s="234">
        <f t="shared" si="0"/>
        <v>1</v>
      </c>
      <c r="E6" s="234">
        <f t="shared" si="0"/>
        <v>2</v>
      </c>
      <c r="F6" s="234">
        <f t="shared" si="0"/>
        <v>3</v>
      </c>
      <c r="G6" s="230">
        <f t="shared" si="0"/>
        <v>4</v>
      </c>
      <c r="H6" s="230">
        <f t="shared" si="0"/>
        <v>5</v>
      </c>
    </row>
    <row r="7" spans="2:34" ht="24" customHeight="1" x14ac:dyDescent="0.25">
      <c r="D7" s="139">
        <v>1</v>
      </c>
      <c r="E7" s="139">
        <v>2</v>
      </c>
      <c r="F7" s="139">
        <v>3</v>
      </c>
      <c r="G7" s="139">
        <v>4</v>
      </c>
      <c r="H7" s="139">
        <v>5</v>
      </c>
    </row>
    <row r="8" spans="2:34" ht="9.9499999999999993" customHeight="1" x14ac:dyDescent="0.25">
      <c r="D8" s="509" t="s">
        <v>41</v>
      </c>
      <c r="E8" s="509"/>
      <c r="F8" s="509"/>
      <c r="G8" s="509"/>
      <c r="H8" s="509"/>
      <c r="J8" s="235"/>
      <c r="K8" s="235"/>
      <c r="L8" s="235"/>
      <c r="M8" s="235"/>
      <c r="N8" s="236"/>
      <c r="O8" s="236"/>
      <c r="P8" s="236"/>
      <c r="Q8" s="236"/>
      <c r="R8" s="236"/>
      <c r="S8" s="237"/>
      <c r="T8" s="237"/>
      <c r="U8" s="237"/>
      <c r="V8" s="237"/>
      <c r="W8" s="237"/>
      <c r="X8" s="238"/>
      <c r="Y8" s="238"/>
      <c r="Z8" s="238"/>
      <c r="AA8" s="238"/>
      <c r="AB8" s="238"/>
      <c r="AC8" s="239"/>
      <c r="AD8" s="239"/>
      <c r="AE8" s="239"/>
      <c r="AF8" s="239"/>
      <c r="AG8" s="239"/>
      <c r="AH8" s="239"/>
    </row>
    <row r="9" spans="2:34" x14ac:dyDescent="0.25">
      <c r="D9" s="509"/>
      <c r="E9" s="509"/>
      <c r="F9" s="509"/>
      <c r="G9" s="509"/>
      <c r="H9" s="509"/>
      <c r="J9" s="240">
        <v>1</v>
      </c>
      <c r="K9" s="240">
        <v>2</v>
      </c>
      <c r="L9" s="240">
        <v>3</v>
      </c>
      <c r="M9" s="240">
        <v>4</v>
      </c>
      <c r="N9" s="240">
        <v>5</v>
      </c>
      <c r="O9" s="240">
        <v>6</v>
      </c>
      <c r="P9" s="240">
        <v>7</v>
      </c>
      <c r="Q9" s="240">
        <v>8</v>
      </c>
      <c r="R9" s="240">
        <v>9</v>
      </c>
      <c r="S9" s="240">
        <v>10</v>
      </c>
      <c r="T9" s="240">
        <v>11</v>
      </c>
      <c r="U9" s="240">
        <v>12</v>
      </c>
      <c r="V9" s="240">
        <v>13</v>
      </c>
      <c r="W9" s="240">
        <v>14</v>
      </c>
      <c r="X9" s="240">
        <v>15</v>
      </c>
      <c r="Y9" s="240">
        <v>16</v>
      </c>
      <c r="Z9" s="240">
        <v>17</v>
      </c>
      <c r="AA9" s="240">
        <v>18</v>
      </c>
      <c r="AB9" s="240">
        <v>19</v>
      </c>
      <c r="AC9" s="240">
        <v>20</v>
      </c>
      <c r="AD9" s="240">
        <v>21</v>
      </c>
      <c r="AE9" s="240">
        <v>22</v>
      </c>
      <c r="AF9" s="240">
        <v>23</v>
      </c>
      <c r="AG9" s="240">
        <v>24</v>
      </c>
      <c r="AH9" s="240">
        <v>25</v>
      </c>
    </row>
  </sheetData>
  <mergeCells count="2">
    <mergeCell ref="B2:B6"/>
    <mergeCell ref="D8:H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C2:N23"/>
  <sheetViews>
    <sheetView showGridLines="0" workbookViewId="0">
      <selection activeCell="AA10" sqref="AA10"/>
    </sheetView>
  </sheetViews>
  <sheetFormatPr baseColWidth="10" defaultRowHeight="15" x14ac:dyDescent="0.25"/>
  <cols>
    <col min="3" max="3" width="7.7109375" customWidth="1"/>
    <col min="4" max="4" width="5.42578125" customWidth="1"/>
    <col min="6" max="6" width="15.85546875" customWidth="1"/>
    <col min="7" max="7" width="7.42578125" customWidth="1"/>
    <col min="8" max="8" width="14.85546875" customWidth="1"/>
    <col min="9" max="9" width="42.5703125" customWidth="1"/>
    <col min="10" max="10" width="11.85546875" customWidth="1"/>
    <col min="13" max="13" width="17" customWidth="1"/>
    <col min="14" max="14" width="37.140625" customWidth="1"/>
  </cols>
  <sheetData>
    <row r="2" spans="3:14" ht="15.75" thickBot="1" x14ac:dyDescent="0.3"/>
    <row r="3" spans="3:14" ht="27.75" customHeight="1" x14ac:dyDescent="0.25">
      <c r="C3" s="513" t="s">
        <v>503</v>
      </c>
      <c r="D3" s="514"/>
      <c r="E3" s="514"/>
      <c r="F3" s="517" t="s">
        <v>41</v>
      </c>
      <c r="G3" s="517"/>
      <c r="H3" s="517"/>
      <c r="I3" s="517"/>
      <c r="J3" s="518"/>
      <c r="L3" s="174"/>
      <c r="M3" s="519" t="s">
        <v>516</v>
      </c>
      <c r="N3" s="520"/>
    </row>
    <row r="4" spans="3:14" ht="27.75" customHeight="1" thickBot="1" x14ac:dyDescent="0.3">
      <c r="C4" s="515"/>
      <c r="D4" s="516"/>
      <c r="E4" s="516"/>
      <c r="F4" s="241">
        <v>1</v>
      </c>
      <c r="G4" s="241">
        <v>2</v>
      </c>
      <c r="H4" s="241">
        <v>3</v>
      </c>
      <c r="I4" s="241">
        <v>4</v>
      </c>
      <c r="J4" s="242">
        <v>5</v>
      </c>
      <c r="L4" s="174"/>
      <c r="M4" s="521"/>
      <c r="N4" s="522"/>
    </row>
    <row r="5" spans="3:14" ht="24.75" customHeight="1" thickTop="1" x14ac:dyDescent="0.25">
      <c r="C5" s="515"/>
      <c r="D5" s="516"/>
      <c r="E5" s="516"/>
      <c r="F5" s="243" t="s">
        <v>508</v>
      </c>
      <c r="G5" s="243" t="s">
        <v>509</v>
      </c>
      <c r="H5" s="243" t="s">
        <v>510</v>
      </c>
      <c r="I5" s="243" t="s">
        <v>511</v>
      </c>
      <c r="J5" s="244" t="s">
        <v>512</v>
      </c>
      <c r="L5" s="523" t="s">
        <v>528</v>
      </c>
      <c r="M5" s="245" t="s">
        <v>529</v>
      </c>
      <c r="N5" s="246" t="s">
        <v>530</v>
      </c>
    </row>
    <row r="6" spans="3:14" ht="21.75" customHeight="1" x14ac:dyDescent="0.25">
      <c r="C6" s="526" t="s">
        <v>42</v>
      </c>
      <c r="D6" s="247">
        <v>1</v>
      </c>
      <c r="E6" s="248" t="s">
        <v>519</v>
      </c>
      <c r="F6" s="245" t="s">
        <v>452</v>
      </c>
      <c r="G6" s="245" t="s">
        <v>452</v>
      </c>
      <c r="H6" s="245" t="s">
        <v>453</v>
      </c>
      <c r="I6" s="245" t="s">
        <v>454</v>
      </c>
      <c r="J6" s="246" t="s">
        <v>454</v>
      </c>
      <c r="L6" s="524"/>
      <c r="M6" s="245" t="s">
        <v>534</v>
      </c>
      <c r="N6" s="246" t="s">
        <v>535</v>
      </c>
    </row>
    <row r="7" spans="3:14" ht="24" customHeight="1" x14ac:dyDescent="0.25">
      <c r="C7" s="526"/>
      <c r="D7" s="247">
        <v>2</v>
      </c>
      <c r="E7" s="248" t="s">
        <v>524</v>
      </c>
      <c r="F7" s="245" t="s">
        <v>452</v>
      </c>
      <c r="G7" s="245" t="s">
        <v>452</v>
      </c>
      <c r="H7" s="245" t="s">
        <v>453</v>
      </c>
      <c r="I7" s="245" t="s">
        <v>454</v>
      </c>
      <c r="J7" s="246" t="s">
        <v>455</v>
      </c>
      <c r="L7" s="524"/>
      <c r="M7" s="245" t="s">
        <v>542</v>
      </c>
      <c r="N7" s="246" t="s">
        <v>543</v>
      </c>
    </row>
    <row r="8" spans="3:14" ht="24.75" customHeight="1" thickBot="1" x14ac:dyDescent="0.3">
      <c r="C8" s="526"/>
      <c r="D8" s="247">
        <v>3</v>
      </c>
      <c r="E8" s="248" t="s">
        <v>533</v>
      </c>
      <c r="F8" s="245" t="s">
        <v>452</v>
      </c>
      <c r="G8" s="245" t="s">
        <v>453</v>
      </c>
      <c r="H8" s="245" t="s">
        <v>454</v>
      </c>
      <c r="I8" s="245" t="s">
        <v>455</v>
      </c>
      <c r="J8" s="246" t="s">
        <v>455</v>
      </c>
      <c r="L8" s="525"/>
      <c r="M8" s="249" t="s">
        <v>548</v>
      </c>
      <c r="N8" s="250" t="s">
        <v>543</v>
      </c>
    </row>
    <row r="9" spans="3:14" ht="24" customHeight="1" thickTop="1" thickBot="1" x14ac:dyDescent="0.3">
      <c r="C9" s="526"/>
      <c r="D9" s="247">
        <v>4</v>
      </c>
      <c r="E9" s="248" t="s">
        <v>538</v>
      </c>
      <c r="F9" s="245" t="s">
        <v>453</v>
      </c>
      <c r="G9" s="245" t="s">
        <v>454</v>
      </c>
      <c r="H9" s="245" t="s">
        <v>454</v>
      </c>
      <c r="I9" s="245" t="s">
        <v>455</v>
      </c>
      <c r="J9" s="246" t="s">
        <v>455</v>
      </c>
      <c r="L9" s="174"/>
      <c r="M9" s="174"/>
      <c r="N9" s="174"/>
    </row>
    <row r="10" spans="3:14" ht="42" customHeight="1" thickTop="1" thickBot="1" x14ac:dyDescent="0.3">
      <c r="C10" s="527"/>
      <c r="D10" s="251">
        <v>5</v>
      </c>
      <c r="E10" s="252" t="s">
        <v>546</v>
      </c>
      <c r="F10" s="249" t="s">
        <v>454</v>
      </c>
      <c r="G10" s="249" t="s">
        <v>454</v>
      </c>
      <c r="H10" s="249" t="s">
        <v>455</v>
      </c>
      <c r="I10" s="249" t="s">
        <v>455</v>
      </c>
      <c r="J10" s="250" t="s">
        <v>455</v>
      </c>
      <c r="L10" s="528" t="s">
        <v>552</v>
      </c>
      <c r="M10" s="253" t="s">
        <v>553</v>
      </c>
      <c r="N10" s="254" t="s">
        <v>554</v>
      </c>
    </row>
    <row r="11" spans="3:14" ht="60" x14ac:dyDescent="0.25">
      <c r="L11" s="529"/>
      <c r="M11" s="255" t="s">
        <v>555</v>
      </c>
      <c r="N11" s="256" t="s">
        <v>556</v>
      </c>
    </row>
    <row r="12" spans="3:14" ht="53.25" customHeight="1" x14ac:dyDescent="0.25">
      <c r="L12" s="529"/>
      <c r="M12" s="255" t="s">
        <v>557</v>
      </c>
      <c r="N12" s="256" t="s">
        <v>558</v>
      </c>
    </row>
    <row r="13" spans="3:14" ht="51.75" customHeight="1" thickBot="1" x14ac:dyDescent="0.3">
      <c r="L13" s="530"/>
      <c r="M13" s="257" t="s">
        <v>530</v>
      </c>
      <c r="N13" s="258" t="s">
        <v>559</v>
      </c>
    </row>
    <row r="14" spans="3:14" ht="15.75" thickTop="1" x14ac:dyDescent="0.25"/>
    <row r="17" spans="7:9" ht="15.75" thickBot="1" x14ac:dyDescent="0.3"/>
    <row r="18" spans="7:9" ht="31.5" customHeight="1" thickBot="1" x14ac:dyDescent="0.3">
      <c r="G18" s="510" t="s">
        <v>507</v>
      </c>
      <c r="H18" s="511"/>
      <c r="I18" s="512"/>
    </row>
    <row r="19" spans="7:9" ht="29.25" customHeight="1" x14ac:dyDescent="0.25">
      <c r="G19" s="259">
        <v>1</v>
      </c>
      <c r="H19" s="260" t="s">
        <v>517</v>
      </c>
      <c r="I19" s="261" t="s">
        <v>518</v>
      </c>
    </row>
    <row r="20" spans="7:9" ht="25.5" customHeight="1" x14ac:dyDescent="0.25">
      <c r="G20" s="262">
        <v>2</v>
      </c>
      <c r="H20" s="263" t="s">
        <v>522</v>
      </c>
      <c r="I20" s="264" t="s">
        <v>523</v>
      </c>
    </row>
    <row r="21" spans="7:9" ht="24" customHeight="1" x14ac:dyDescent="0.25">
      <c r="G21" s="265">
        <v>3</v>
      </c>
      <c r="H21" s="173" t="s">
        <v>531</v>
      </c>
      <c r="I21" s="266" t="s">
        <v>532</v>
      </c>
    </row>
    <row r="22" spans="7:9" ht="24.75" customHeight="1" x14ac:dyDescent="0.25">
      <c r="G22" s="262">
        <v>4</v>
      </c>
      <c r="H22" s="263" t="s">
        <v>536</v>
      </c>
      <c r="I22" s="264" t="s">
        <v>537</v>
      </c>
    </row>
    <row r="23" spans="7:9" ht="26.25" customHeight="1" thickBot="1" x14ac:dyDescent="0.3">
      <c r="G23" s="267">
        <v>5</v>
      </c>
      <c r="H23" s="268" t="s">
        <v>544</v>
      </c>
      <c r="I23" s="269" t="s">
        <v>545</v>
      </c>
    </row>
  </sheetData>
  <mergeCells count="7">
    <mergeCell ref="G18:I18"/>
    <mergeCell ref="C3:E5"/>
    <mergeCell ref="F3:J3"/>
    <mergeCell ref="M3:N4"/>
    <mergeCell ref="L5:L8"/>
    <mergeCell ref="C6:C10"/>
    <mergeCell ref="L10:L1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autoPageBreaks="0" fitToPage="1"/>
  </sheetPr>
  <dimension ref="B1:AC27"/>
  <sheetViews>
    <sheetView showGridLines="0" topLeftCell="U4" zoomScale="70" zoomScaleNormal="70" zoomScaleSheetLayoutView="55" workbookViewId="0">
      <selection activeCell="W9" sqref="W9"/>
    </sheetView>
  </sheetViews>
  <sheetFormatPr baseColWidth="10" defaultColWidth="11.42578125" defaultRowHeight="12" x14ac:dyDescent="0.2"/>
  <cols>
    <col min="1" max="1" width="20.28515625" style="1" customWidth="1"/>
    <col min="2" max="3" width="24.85546875" style="1" customWidth="1"/>
    <col min="4" max="4" width="23" style="1" customWidth="1"/>
    <col min="5" max="7" width="6.7109375" style="1" customWidth="1"/>
    <col min="8" max="8" width="6.7109375" style="3" customWidth="1"/>
    <col min="9" max="9" width="26.42578125" style="4" customWidth="1"/>
    <col min="10" max="10" width="6.7109375" style="4" customWidth="1"/>
    <col min="11" max="14" width="6.7109375" style="1" customWidth="1"/>
    <col min="15" max="16" width="6.7109375" style="3" customWidth="1"/>
    <col min="17" max="17" width="29.5703125" style="1" customWidth="1"/>
    <col min="18" max="18" width="6.7109375" style="1" customWidth="1"/>
    <col min="19" max="19" width="16.7109375" style="1" customWidth="1"/>
    <col min="20" max="20" width="37.5703125" style="1" customWidth="1"/>
    <col min="21" max="21" width="19.28515625" style="2" bestFit="1" customWidth="1"/>
    <col min="22" max="22" width="16.28515625" style="1" bestFit="1" customWidth="1"/>
    <col min="23" max="23" width="39.140625" style="1" bestFit="1" customWidth="1"/>
    <col min="24" max="24" width="9.7109375" style="1" bestFit="1" customWidth="1"/>
    <col min="25" max="25" width="33" style="1" bestFit="1" customWidth="1"/>
    <col min="26" max="26" width="17.140625" style="1" bestFit="1" customWidth="1"/>
    <col min="27" max="27" width="52" style="1" bestFit="1" customWidth="1"/>
    <col min="28" max="28" width="14.85546875" style="1" bestFit="1" customWidth="1"/>
    <col min="29" max="29" width="59.5703125" style="1" customWidth="1"/>
    <col min="30" max="16384" width="11.42578125" style="1"/>
  </cols>
  <sheetData>
    <row r="1" spans="2:29" ht="21" x14ac:dyDescent="0.35">
      <c r="B1" s="389" t="s">
        <v>322</v>
      </c>
      <c r="C1" s="389"/>
      <c r="D1" s="389"/>
      <c r="E1" s="389"/>
      <c r="F1" s="389"/>
      <c r="G1" s="389"/>
      <c r="H1" s="389"/>
      <c r="I1" s="389"/>
      <c r="J1" s="389"/>
      <c r="K1" s="389"/>
      <c r="L1" s="389"/>
      <c r="M1" s="389"/>
      <c r="N1" s="389"/>
      <c r="O1" s="389"/>
      <c r="P1" s="389"/>
      <c r="Q1" s="389"/>
      <c r="R1" s="389"/>
      <c r="S1" s="389"/>
      <c r="T1" s="389"/>
      <c r="U1" s="389"/>
    </row>
    <row r="2" spans="2:29" ht="21" customHeight="1" x14ac:dyDescent="0.35">
      <c r="B2" s="389" t="s">
        <v>323</v>
      </c>
      <c r="C2" s="389"/>
      <c r="D2" s="389"/>
      <c r="E2" s="389"/>
      <c r="F2" s="389"/>
      <c r="G2" s="389"/>
      <c r="H2" s="389"/>
      <c r="I2" s="389"/>
      <c r="J2" s="389"/>
      <c r="K2" s="389"/>
      <c r="L2" s="389"/>
      <c r="M2" s="389"/>
      <c r="N2" s="389"/>
      <c r="O2" s="389"/>
      <c r="P2" s="389"/>
      <c r="Q2" s="389"/>
      <c r="R2" s="389"/>
      <c r="S2" s="389"/>
      <c r="T2" s="389"/>
      <c r="U2" s="389"/>
    </row>
    <row r="3" spans="2:29" ht="15.75" customHeight="1" x14ac:dyDescent="0.35">
      <c r="D3" s="36"/>
      <c r="E3" s="36"/>
      <c r="F3" s="36"/>
      <c r="G3" s="36"/>
      <c r="H3" s="37"/>
      <c r="I3" s="36"/>
      <c r="J3" s="36"/>
      <c r="K3" s="36"/>
      <c r="L3" s="36"/>
    </row>
    <row r="4" spans="2:29" s="15" customFormat="1" ht="50.25" customHeight="1" x14ac:dyDescent="0.25">
      <c r="D4" s="60" t="s">
        <v>67</v>
      </c>
      <c r="E4" s="398" t="s">
        <v>324</v>
      </c>
      <c r="F4" s="398"/>
      <c r="G4" s="398"/>
      <c r="H4" s="398"/>
      <c r="I4" s="398"/>
      <c r="J4" s="398"/>
      <c r="K4" s="398"/>
      <c r="L4" s="398"/>
      <c r="M4" s="398"/>
      <c r="N4" s="398"/>
      <c r="O4" s="398"/>
      <c r="P4" s="398"/>
      <c r="Q4" s="399" t="s">
        <v>65</v>
      </c>
      <c r="R4" s="399"/>
      <c r="S4" s="400">
        <v>2023</v>
      </c>
      <c r="T4" s="400"/>
      <c r="U4" s="400"/>
    </row>
    <row r="5" spans="2:29" s="15" customFormat="1" ht="81.75" customHeight="1" x14ac:dyDescent="0.25">
      <c r="D5" s="60" t="s">
        <v>64</v>
      </c>
      <c r="E5" s="401" t="s">
        <v>325</v>
      </c>
      <c r="F5" s="401"/>
      <c r="G5" s="401"/>
      <c r="H5" s="401"/>
      <c r="I5" s="401"/>
      <c r="J5" s="401"/>
      <c r="K5" s="401"/>
      <c r="L5" s="401"/>
      <c r="M5" s="401"/>
      <c r="N5" s="401"/>
      <c r="O5" s="401"/>
      <c r="P5" s="401"/>
      <c r="Q5" s="401"/>
      <c r="R5" s="401"/>
      <c r="S5" s="401"/>
      <c r="T5" s="401"/>
      <c r="U5" s="401"/>
    </row>
    <row r="6" spans="2:29" s="15" customFormat="1" ht="15" x14ac:dyDescent="0.25">
      <c r="B6" s="34"/>
      <c r="C6" s="34"/>
      <c r="H6" s="33"/>
      <c r="I6" s="25"/>
      <c r="J6" s="25"/>
      <c r="O6" s="33"/>
      <c r="P6" s="33"/>
      <c r="U6" s="33"/>
    </row>
    <row r="7" spans="2:29" s="25" customFormat="1" ht="30" customHeight="1" x14ac:dyDescent="0.25">
      <c r="B7" s="402" t="s">
        <v>62</v>
      </c>
      <c r="C7" s="402" t="s">
        <v>61</v>
      </c>
      <c r="D7" s="402" t="s">
        <v>59</v>
      </c>
      <c r="E7" s="406" t="s">
        <v>58</v>
      </c>
      <c r="F7" s="402" t="s">
        <v>57</v>
      </c>
      <c r="G7" s="402"/>
      <c r="H7" s="412" t="s">
        <v>52</v>
      </c>
      <c r="I7" s="404" t="s">
        <v>56</v>
      </c>
      <c r="J7" s="414" t="s">
        <v>55</v>
      </c>
      <c r="K7" s="415"/>
      <c r="L7" s="416" t="s">
        <v>54</v>
      </c>
      <c r="M7" s="402" t="s">
        <v>53</v>
      </c>
      <c r="N7" s="402"/>
      <c r="O7" s="412" t="s">
        <v>52</v>
      </c>
      <c r="P7" s="406" t="s">
        <v>51</v>
      </c>
      <c r="Q7" s="402" t="s">
        <v>50</v>
      </c>
      <c r="R7" s="403" t="s">
        <v>49</v>
      </c>
      <c r="S7" s="402" t="s">
        <v>326</v>
      </c>
      <c r="T7" s="404" t="s">
        <v>47</v>
      </c>
      <c r="U7" s="402" t="s">
        <v>46</v>
      </c>
      <c r="V7" s="411" t="s">
        <v>654</v>
      </c>
      <c r="W7" s="411"/>
      <c r="X7" s="369" t="s">
        <v>655</v>
      </c>
      <c r="Y7" s="369"/>
      <c r="Z7" s="369" t="s">
        <v>656</v>
      </c>
      <c r="AA7" s="369"/>
      <c r="AB7" s="369" t="s">
        <v>657</v>
      </c>
      <c r="AC7" s="369"/>
    </row>
    <row r="8" spans="2:29" s="25" customFormat="1" ht="73.5" customHeight="1" x14ac:dyDescent="0.25">
      <c r="B8" s="402"/>
      <c r="C8" s="402"/>
      <c r="D8" s="402"/>
      <c r="E8" s="406"/>
      <c r="F8" s="307" t="s">
        <v>42</v>
      </c>
      <c r="G8" s="307" t="s">
        <v>41</v>
      </c>
      <c r="H8" s="413"/>
      <c r="I8" s="405"/>
      <c r="J8" s="308" t="s">
        <v>44</v>
      </c>
      <c r="K8" s="309" t="s">
        <v>43</v>
      </c>
      <c r="L8" s="417"/>
      <c r="M8" s="310" t="s">
        <v>42</v>
      </c>
      <c r="N8" s="310" t="s">
        <v>41</v>
      </c>
      <c r="O8" s="413"/>
      <c r="P8" s="406"/>
      <c r="Q8" s="402"/>
      <c r="R8" s="403"/>
      <c r="S8" s="402"/>
      <c r="T8" s="405"/>
      <c r="U8" s="402"/>
      <c r="V8" s="41" t="s">
        <v>630</v>
      </c>
      <c r="W8" s="41" t="s">
        <v>40</v>
      </c>
      <c r="X8" s="26" t="s">
        <v>630</v>
      </c>
      <c r="Y8" s="26" t="s">
        <v>40</v>
      </c>
      <c r="Z8" s="26" t="s">
        <v>630</v>
      </c>
      <c r="AA8" s="26" t="s">
        <v>40</v>
      </c>
      <c r="AB8" s="26" t="s">
        <v>630</v>
      </c>
      <c r="AC8" s="26" t="s">
        <v>40</v>
      </c>
    </row>
    <row r="9" spans="2:29" s="15" customFormat="1" ht="272.25" customHeight="1" x14ac:dyDescent="0.25">
      <c r="B9" s="73" t="s">
        <v>327</v>
      </c>
      <c r="C9" s="73" t="s">
        <v>328</v>
      </c>
      <c r="D9" s="73" t="s">
        <v>329</v>
      </c>
      <c r="E9" s="19" t="s">
        <v>99</v>
      </c>
      <c r="F9" s="311">
        <v>3</v>
      </c>
      <c r="G9" s="311">
        <v>5</v>
      </c>
      <c r="H9" s="20" t="str">
        <f>INDEX([2]Listas!$L$4:$P$8,F9,G9)</f>
        <v>EXTREMA</v>
      </c>
      <c r="I9" s="73" t="s">
        <v>330</v>
      </c>
      <c r="J9" s="19" t="s">
        <v>12</v>
      </c>
      <c r="K9" s="44" t="str">
        <f>IF('[2]Evaluación de Controles'!F12="X","Probabilidad",IF('[2]Evaluación de Controles'!H12="X","Impacto",))</f>
        <v>Probabilidad</v>
      </c>
      <c r="L9" s="311">
        <f>+'[2]Evaluación de Controles'!X12</f>
        <v>60</v>
      </c>
      <c r="M9" s="311">
        <f>IF('[2]Evaluación de Controles'!F12="X",IF(L9&gt;75,IF(F9&gt;2,F9-2,IF(F9&gt;1,F9-1,F9)),IF(L9&gt;50,IF(F9&gt;1,F9-1,F9),F9)),F9)</f>
        <v>2</v>
      </c>
      <c r="N9" s="311">
        <f>IF('[2]Evaluación de Controles'!H12="X",IF(L9&gt;75,IF(G9&gt;2,G9-2,IF(G9&gt;1,G9-1,G9)),IF(L9&gt;50,IF(G9&gt;1,G9-1,G9),G9)),G9)</f>
        <v>5</v>
      </c>
      <c r="O9" s="20" t="str">
        <f>INDEX([2]Listas!$L$4:$P$8,M9,N9)</f>
        <v>EXTREMA</v>
      </c>
      <c r="P9" s="312" t="s">
        <v>145</v>
      </c>
      <c r="Q9" s="73" t="s">
        <v>331</v>
      </c>
      <c r="R9" s="19" t="s">
        <v>332</v>
      </c>
      <c r="S9" s="311" t="s">
        <v>333</v>
      </c>
      <c r="T9" s="73" t="s">
        <v>334</v>
      </c>
      <c r="U9" s="73" t="s">
        <v>335</v>
      </c>
      <c r="V9" s="313">
        <v>1</v>
      </c>
      <c r="W9" s="73"/>
      <c r="X9" s="313"/>
      <c r="Y9" s="73"/>
      <c r="Z9" s="313"/>
      <c r="AA9" s="325"/>
      <c r="AB9" s="313"/>
      <c r="AC9" s="325"/>
    </row>
    <row r="10" spans="2:29" s="15" customFormat="1" ht="408.75" customHeight="1" x14ac:dyDescent="0.25">
      <c r="B10" s="73" t="s">
        <v>336</v>
      </c>
      <c r="C10" s="73" t="s">
        <v>337</v>
      </c>
      <c r="D10" s="73" t="s">
        <v>338</v>
      </c>
      <c r="E10" s="19" t="s">
        <v>75</v>
      </c>
      <c r="F10" s="311">
        <v>1</v>
      </c>
      <c r="G10" s="311">
        <v>5</v>
      </c>
      <c r="H10" s="20" t="str">
        <f>INDEX([2]Listas!$L$4:$P$8,F10,G10)</f>
        <v>ALTA</v>
      </c>
      <c r="I10" s="73" t="s">
        <v>339</v>
      </c>
      <c r="J10" s="19" t="s">
        <v>12</v>
      </c>
      <c r="K10" s="44" t="str">
        <f>IF('[2]Evaluación de Controles'!F13="X","Probabilidad",IF('[2]Evaluación de Controles'!H13="X","Impacto",))</f>
        <v>Probabilidad</v>
      </c>
      <c r="L10" s="311">
        <f>+'[2]Evaluación de Controles'!X13</f>
        <v>20</v>
      </c>
      <c r="M10" s="311">
        <f>IF('[2]Evaluación de Controles'!F13="X",IF(L10&gt;75,IF(F10&gt;2,F10-2,IF(F10&gt;1,F10-1,F10)),IF(L10&gt;50,IF(F10&gt;1,F10-1,F10),F10)),F10)</f>
        <v>1</v>
      </c>
      <c r="N10" s="311">
        <f>IF('[2]Evaluación de Controles'!H13="X",IF(L10&gt;75,IF(G10&gt;2,G10-2,IF(G10&gt;1,G10-1,G10)),IF(L10&gt;50,IF(G10&gt;1,G10-1,G10),G10)),G10)</f>
        <v>5</v>
      </c>
      <c r="O10" s="20" t="e">
        <f>'(2) Juridica'!B1:U2=INDEX([2]Listas!$L$4:$P$8,M10,N10)</f>
        <v>#VALUE!</v>
      </c>
      <c r="P10" s="19" t="s">
        <v>145</v>
      </c>
      <c r="Q10" s="73" t="s">
        <v>340</v>
      </c>
      <c r="R10" s="19" t="s">
        <v>244</v>
      </c>
      <c r="S10" s="311" t="s">
        <v>333</v>
      </c>
      <c r="T10" s="73" t="s">
        <v>341</v>
      </c>
      <c r="U10" s="73" t="s">
        <v>342</v>
      </c>
      <c r="V10" s="313">
        <v>1</v>
      </c>
      <c r="W10" s="73"/>
      <c r="X10" s="313"/>
      <c r="Y10" s="73"/>
      <c r="Z10" s="313"/>
      <c r="AA10" s="325"/>
      <c r="AB10" s="313"/>
      <c r="AC10" s="325"/>
    </row>
    <row r="11" spans="2:29" s="15" customFormat="1" ht="118.5" hidden="1" customHeight="1" x14ac:dyDescent="0.25">
      <c r="B11" s="17"/>
      <c r="C11" s="22"/>
      <c r="D11" s="17"/>
      <c r="E11" s="18"/>
      <c r="F11" s="17"/>
      <c r="G11" s="17"/>
      <c r="H11" s="20"/>
      <c r="I11" s="21"/>
      <c r="J11" s="19"/>
      <c r="K11" s="44"/>
      <c r="L11" s="17"/>
      <c r="M11" s="17"/>
      <c r="N11" s="17"/>
      <c r="O11" s="20"/>
      <c r="P11" s="70"/>
      <c r="Q11" s="17"/>
      <c r="R11" s="18"/>
      <c r="S11" s="17"/>
      <c r="T11" s="17"/>
      <c r="U11" s="17"/>
      <c r="V11" s="72"/>
      <c r="W11" s="72"/>
      <c r="X11" s="313"/>
    </row>
    <row r="12" spans="2:29" s="15" customFormat="1" ht="118.5" hidden="1" customHeight="1" x14ac:dyDescent="0.25">
      <c r="B12" s="17"/>
      <c r="C12" s="22"/>
      <c r="D12" s="17"/>
      <c r="E12" s="18"/>
      <c r="F12" s="17"/>
      <c r="G12" s="17"/>
      <c r="H12" s="20"/>
      <c r="I12" s="21"/>
      <c r="J12" s="19"/>
      <c r="K12" s="44"/>
      <c r="L12" s="17"/>
      <c r="M12" s="17"/>
      <c r="N12" s="17"/>
      <c r="O12" s="20"/>
      <c r="P12" s="70"/>
      <c r="Q12" s="17"/>
      <c r="R12" s="18"/>
      <c r="S12" s="17"/>
      <c r="T12" s="17"/>
      <c r="U12" s="17"/>
      <c r="V12" s="72"/>
      <c r="W12" s="72"/>
      <c r="X12" s="314"/>
    </row>
    <row r="13" spans="2:29" ht="15.75" x14ac:dyDescent="0.2">
      <c r="C13" s="14"/>
      <c r="L13" s="8"/>
      <c r="X13" s="315"/>
    </row>
    <row r="14" spans="2:29" x14ac:dyDescent="0.2">
      <c r="B14" s="9"/>
      <c r="C14" s="9"/>
      <c r="D14" s="9"/>
      <c r="E14" s="9"/>
      <c r="F14" s="372" t="s">
        <v>6</v>
      </c>
      <c r="G14" s="372"/>
      <c r="H14" s="7">
        <f>COUNTIF(H9:H10,"BAJA")</f>
        <v>0</v>
      </c>
      <c r="L14" s="8"/>
      <c r="M14" s="372" t="s">
        <v>6</v>
      </c>
      <c r="N14" s="372"/>
      <c r="O14" s="7">
        <f>COUNTIF(O9:O10,"BAJA")</f>
        <v>0</v>
      </c>
    </row>
    <row r="15" spans="2:29" ht="12" customHeight="1" x14ac:dyDescent="0.2">
      <c r="B15" s="409"/>
      <c r="C15" s="409"/>
      <c r="D15" s="409"/>
      <c r="E15" s="410"/>
      <c r="F15" s="407" t="s">
        <v>5</v>
      </c>
      <c r="G15" s="408"/>
      <c r="H15" s="7">
        <f>COUNTIF(H9:H10,"MODERADA")</f>
        <v>0</v>
      </c>
      <c r="L15" s="9"/>
      <c r="M15" s="407" t="s">
        <v>5</v>
      </c>
      <c r="N15" s="408"/>
      <c r="O15" s="7">
        <f>COUNTIF(O9:O10,"MODERADA")</f>
        <v>0</v>
      </c>
    </row>
    <row r="16" spans="2:29" x14ac:dyDescent="0.2">
      <c r="F16" s="407" t="s">
        <v>4</v>
      </c>
      <c r="G16" s="408"/>
      <c r="H16" s="7">
        <f>COUNTIF(H9:H10,"ALTA")</f>
        <v>1</v>
      </c>
      <c r="M16" s="407" t="s">
        <v>4</v>
      </c>
      <c r="N16" s="408"/>
      <c r="O16" s="7">
        <f>COUNTIF(O9:O10,"ALTA")</f>
        <v>0</v>
      </c>
      <c r="P16" s="1"/>
      <c r="U16" s="1"/>
    </row>
    <row r="17" spans="2:21" x14ac:dyDescent="0.2">
      <c r="F17" s="407" t="s">
        <v>1</v>
      </c>
      <c r="G17" s="408"/>
      <c r="H17" s="7">
        <f>COUNTIF(H9:H10,"EXTREMA")</f>
        <v>1</v>
      </c>
      <c r="M17" s="407" t="s">
        <v>1</v>
      </c>
      <c r="N17" s="408"/>
      <c r="O17" s="7">
        <f>COUNTIF(O9:O10,"EXTREMA")</f>
        <v>1</v>
      </c>
      <c r="P17" s="1"/>
      <c r="U17" s="1"/>
    </row>
    <row r="18" spans="2:21" x14ac:dyDescent="0.2">
      <c r="B18" s="1" t="s">
        <v>343</v>
      </c>
      <c r="D18" s="1" t="s">
        <v>344</v>
      </c>
      <c r="L18" s="1" t="s">
        <v>0</v>
      </c>
      <c r="O18" s="1"/>
      <c r="P18" s="1"/>
      <c r="U18" s="1"/>
    </row>
    <row r="19" spans="2:21" ht="15.75" x14ac:dyDescent="0.2">
      <c r="B19" s="11" t="s">
        <v>3</v>
      </c>
      <c r="D19" s="10" t="s">
        <v>2</v>
      </c>
      <c r="O19" s="1"/>
      <c r="P19" s="1"/>
      <c r="U19" s="1"/>
    </row>
    <row r="20" spans="2:21" x14ac:dyDescent="0.2">
      <c r="O20" s="1"/>
      <c r="P20" s="1"/>
      <c r="U20" s="1"/>
    </row>
    <row r="21" spans="2:21" ht="15.75" x14ac:dyDescent="0.2">
      <c r="B21" s="6"/>
      <c r="C21" s="5"/>
      <c r="H21" s="1"/>
      <c r="I21" s="1"/>
      <c r="J21" s="1"/>
      <c r="O21" s="1"/>
      <c r="P21" s="1"/>
      <c r="U21" s="1"/>
    </row>
    <row r="22" spans="2:21" x14ac:dyDescent="0.2">
      <c r="H22" s="1"/>
      <c r="I22" s="1"/>
      <c r="J22" s="1"/>
      <c r="O22" s="1"/>
      <c r="P22" s="1"/>
      <c r="U22" s="1"/>
    </row>
    <row r="23" spans="2:21" x14ac:dyDescent="0.2">
      <c r="H23" s="1"/>
      <c r="I23" s="1"/>
      <c r="J23" s="1"/>
      <c r="O23" s="1"/>
      <c r="P23" s="1"/>
      <c r="U23" s="1"/>
    </row>
    <row r="24" spans="2:21" x14ac:dyDescent="0.2">
      <c r="H24" s="1"/>
      <c r="I24" s="1"/>
      <c r="J24" s="1"/>
      <c r="O24" s="1"/>
      <c r="P24" s="1"/>
      <c r="U24" s="1"/>
    </row>
    <row r="25" spans="2:21" x14ac:dyDescent="0.2">
      <c r="H25" s="1"/>
      <c r="I25" s="1"/>
      <c r="J25" s="1"/>
      <c r="O25" s="1"/>
      <c r="P25" s="1"/>
      <c r="U25" s="1"/>
    </row>
    <row r="26" spans="2:21" x14ac:dyDescent="0.2">
      <c r="H26" s="1"/>
      <c r="I26" s="1"/>
      <c r="J26" s="1"/>
      <c r="O26" s="1"/>
      <c r="P26" s="1"/>
      <c r="U26" s="1"/>
    </row>
    <row r="27" spans="2:21" x14ac:dyDescent="0.2">
      <c r="H27" s="1"/>
      <c r="I27" s="1"/>
      <c r="J27" s="1"/>
      <c r="O27" s="1"/>
      <c r="P27" s="1"/>
      <c r="U27" s="1"/>
    </row>
  </sheetData>
  <mergeCells count="36">
    <mergeCell ref="F17:G17"/>
    <mergeCell ref="M17:N17"/>
    <mergeCell ref="V7:W7"/>
    <mergeCell ref="M7:N7"/>
    <mergeCell ref="O7:O8"/>
    <mergeCell ref="P7:P8"/>
    <mergeCell ref="H7:H8"/>
    <mergeCell ref="I7:I8"/>
    <mergeCell ref="J7:K7"/>
    <mergeCell ref="L7:L8"/>
    <mergeCell ref="D7:D8"/>
    <mergeCell ref="E7:E8"/>
    <mergeCell ref="F7:G7"/>
    <mergeCell ref="F16:G16"/>
    <mergeCell ref="M16:N16"/>
    <mergeCell ref="F14:G14"/>
    <mergeCell ref="M14:N14"/>
    <mergeCell ref="B15:E15"/>
    <mergeCell ref="F15:G15"/>
    <mergeCell ref="M15:N15"/>
    <mergeCell ref="X7:Y7"/>
    <mergeCell ref="Z7:AA7"/>
    <mergeCell ref="AB7:AC7"/>
    <mergeCell ref="B1:U1"/>
    <mergeCell ref="B2:U2"/>
    <mergeCell ref="E4:P4"/>
    <mergeCell ref="Q4:R4"/>
    <mergeCell ref="S4:U4"/>
    <mergeCell ref="E5:U5"/>
    <mergeCell ref="Q7:Q8"/>
    <mergeCell ref="R7:R8"/>
    <mergeCell ref="S7:S8"/>
    <mergeCell ref="T7:T8"/>
    <mergeCell ref="U7:U8"/>
    <mergeCell ref="B7:B8"/>
    <mergeCell ref="C7:C8"/>
  </mergeCells>
  <conditionalFormatting sqref="H3 O3 H6 O6 H13:H1048576 O13:O1048576">
    <cfRule type="cellIs" dxfId="574" priority="19" operator="equal">
      <formula>"BAJA"</formula>
    </cfRule>
  </conditionalFormatting>
  <conditionalFormatting sqref="H3 O3 H6 O6 H13:H1048576 O13:O1048576">
    <cfRule type="cellIs" dxfId="573" priority="16" operator="equal">
      <formula>"EXTREMA"</formula>
    </cfRule>
    <cfRule type="cellIs" dxfId="572" priority="17" operator="equal">
      <formula>"ALTA"</formula>
    </cfRule>
    <cfRule type="cellIs" dxfId="571" priority="18" operator="equal">
      <formula>"MODERADA"</formula>
    </cfRule>
  </conditionalFormatting>
  <conditionalFormatting sqref="E3:F3 M3:N3 E6:F6 M6:N6 E13:F1048576 F11:G12 M11:N1048576">
    <cfRule type="colorScale" priority="15">
      <colorScale>
        <cfvo type="num" val="1"/>
        <cfvo type="num" val="3"/>
        <cfvo type="num" val="5"/>
        <color theme="6" tint="-0.499984740745262"/>
        <color rgb="FFFFFF00"/>
        <color rgb="FFC00000"/>
      </colorScale>
    </cfRule>
  </conditionalFormatting>
  <conditionalFormatting sqref="H11:H12 O11:O12">
    <cfRule type="cellIs" dxfId="570" priority="11" operator="equal">
      <formula>"EXTREMA"</formula>
    </cfRule>
    <cfRule type="cellIs" dxfId="569" priority="12" operator="equal">
      <formula>"ALTA"</formula>
    </cfRule>
    <cfRule type="cellIs" dxfId="568" priority="13" operator="equal">
      <formula>"MODERADA"</formula>
    </cfRule>
    <cfRule type="cellIs" dxfId="567" priority="14" operator="equal">
      <formula>"BAJA"</formula>
    </cfRule>
  </conditionalFormatting>
  <conditionalFormatting sqref="F7:G8 M7:N8">
    <cfRule type="colorScale" priority="6">
      <colorScale>
        <cfvo type="num" val="1"/>
        <cfvo type="num" val="3"/>
        <cfvo type="num" val="5"/>
        <color theme="6" tint="-0.499984740745262"/>
        <color rgb="FFFFFF00"/>
        <color rgb="FFC00000"/>
      </colorScale>
    </cfRule>
  </conditionalFormatting>
  <conditionalFormatting sqref="H7:H8 O7:O8">
    <cfRule type="cellIs" dxfId="566" priority="10" operator="equal">
      <formula>"BAJA"</formula>
    </cfRule>
  </conditionalFormatting>
  <conditionalFormatting sqref="H7:H8 O7:O8">
    <cfRule type="cellIs" dxfId="565" priority="7" operator="equal">
      <formula>"EXTREMA"</formula>
    </cfRule>
    <cfRule type="cellIs" dxfId="564" priority="8" operator="equal">
      <formula>"ALTA"</formula>
    </cfRule>
    <cfRule type="cellIs" dxfId="563" priority="9" operator="equal">
      <formula>"MODERADA"</formula>
    </cfRule>
  </conditionalFormatting>
  <conditionalFormatting sqref="F9:G10 M9:N10">
    <cfRule type="colorScale" priority="5">
      <colorScale>
        <cfvo type="num" val="1"/>
        <cfvo type="num" val="3"/>
        <cfvo type="num" val="5"/>
        <color theme="6" tint="-0.499984740745262"/>
        <color rgb="FFFFFF00"/>
        <color rgb="FFC00000"/>
      </colorScale>
    </cfRule>
  </conditionalFormatting>
  <conditionalFormatting sqref="H9:H10 O9:O10">
    <cfRule type="cellIs" dxfId="562" priority="1" operator="equal">
      <formula>"EXTREMA"</formula>
    </cfRule>
    <cfRule type="cellIs" dxfId="561" priority="2" operator="equal">
      <formula>"ALTA"</formula>
    </cfRule>
    <cfRule type="cellIs" dxfId="560" priority="3" operator="equal">
      <formula>"MODERADA"</formula>
    </cfRule>
    <cfRule type="cellIs" dxfId="559" priority="4" operator="equal">
      <formula>"BAJA"</formula>
    </cfRule>
  </conditionalFormatting>
  <printOptions horizontalCentered="1"/>
  <pageMargins left="0.7" right="0.7" top="0.75" bottom="0.75" header="0.3" footer="0.3"/>
  <pageSetup paperSize="5" scale="41" fitToWidth="0" orientation="landscape" horizontalDpi="4294967295" verticalDpi="4294967295" r:id="rId1"/>
  <drawing r:id="rId2"/>
  <extLst>
    <ext xmlns:x14="http://schemas.microsoft.com/office/spreadsheetml/2009/9/main" uri="{CCE6A557-97BC-4b89-ADB6-D9C93CAAB3DF}">
      <x14:dataValidations xmlns:xm="http://schemas.microsoft.com/office/excel/2006/main" disablePrompts="1" count="4">
        <x14:dataValidation type="list" showInputMessage="1" showErrorMessage="1" xr:uid="{00000000-0002-0000-0100-000000000000}">
          <x14:formula1>
            <xm:f>Listas!$C$4:$C$7</xm:f>
          </x14:formula1>
          <xm:sqref>J11:J12</xm:sqref>
        </x14:dataValidation>
        <x14:dataValidation type="list" showInputMessage="1" showErrorMessage="1" xr:uid="{00000000-0002-0000-0100-000001000000}">
          <x14:formula1>
            <xm:f>Listas!$A$4:$A$10</xm:f>
          </x14:formula1>
          <xm:sqref>E11:E12</xm:sqref>
        </x14:dataValidation>
        <x14:dataValidation type="list" showInputMessage="1" showErrorMessage="1" xr:uid="{00000000-0002-0000-0100-000002000000}">
          <x14:formula1>
            <xm:f>'\\Sistemas-11\shared\Users\Administrador_\Documents\[Mapa de Riesgos Procesos.xlsx]Listas'!#REF!</xm:f>
          </x14:formula1>
          <xm:sqref>J9:J10</xm:sqref>
        </x14:dataValidation>
        <x14:dataValidation type="list" showInputMessage="1" showErrorMessage="1" xr:uid="{00000000-0002-0000-0100-000003000000}">
          <x14:formula1>
            <xm:f>'\\Sistemas-11\shared\Users\Administrador_\Documents\[Mapa de Riesgos Procesos.xlsx]Listas'!#REF!</xm:f>
          </x14:formula1>
          <xm:sqref>E9:E10</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autoPageBreaks="0" fitToPage="1"/>
  </sheetPr>
  <dimension ref="A1:AC19"/>
  <sheetViews>
    <sheetView showGridLines="0" topLeftCell="L2" zoomScale="70" zoomScaleNormal="70" zoomScaleSheetLayoutView="70" workbookViewId="0">
      <selection activeCell="W9" sqref="W9"/>
    </sheetView>
  </sheetViews>
  <sheetFormatPr baseColWidth="10" defaultColWidth="11.42578125" defaultRowHeight="12" x14ac:dyDescent="0.2"/>
  <cols>
    <col min="1" max="1" width="28.85546875" style="1" customWidth="1"/>
    <col min="2" max="4" width="21.7109375" style="1" customWidth="1"/>
    <col min="5" max="7" width="6.7109375" style="1" customWidth="1"/>
    <col min="8" max="8" width="6.7109375" style="3" customWidth="1"/>
    <col min="9" max="9" width="41.570312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8" style="1" customWidth="1"/>
    <col min="20" max="20" width="24.85546875" style="1" customWidth="1"/>
    <col min="21" max="21" width="21" style="2" bestFit="1" customWidth="1"/>
    <col min="22" max="22" width="14.85546875" style="1" bestFit="1" customWidth="1"/>
    <col min="23" max="23" width="81" style="1" bestFit="1" customWidth="1"/>
    <col min="24" max="24" width="14.85546875" style="1" bestFit="1" customWidth="1"/>
    <col min="25" max="25" width="52.85546875" style="1" bestFit="1" customWidth="1"/>
    <col min="26" max="26" width="17.140625" style="1" bestFit="1" customWidth="1"/>
    <col min="27" max="27" width="70.85546875" style="1" bestFit="1" customWidth="1"/>
    <col min="28" max="28" width="17.140625" style="1" bestFit="1" customWidth="1"/>
    <col min="29" max="29" width="61" style="1" customWidth="1"/>
    <col min="30" max="16384" width="11.42578125" style="1"/>
  </cols>
  <sheetData>
    <row r="1" spans="1:29" ht="21" x14ac:dyDescent="0.35">
      <c r="B1" s="389" t="s">
        <v>322</v>
      </c>
      <c r="C1" s="389"/>
      <c r="D1" s="389"/>
      <c r="E1" s="389"/>
      <c r="F1" s="389"/>
      <c r="G1" s="389"/>
      <c r="H1" s="389"/>
      <c r="I1" s="389"/>
      <c r="J1" s="389"/>
      <c r="K1" s="389"/>
      <c r="L1" s="389"/>
      <c r="M1" s="389"/>
      <c r="N1" s="389"/>
      <c r="O1" s="389"/>
      <c r="P1" s="389"/>
      <c r="Q1" s="389"/>
      <c r="R1" s="389"/>
      <c r="S1" s="389"/>
      <c r="T1" s="389"/>
      <c r="U1" s="389"/>
    </row>
    <row r="2" spans="1:29" ht="21" customHeight="1" x14ac:dyDescent="0.35">
      <c r="B2" s="389" t="s">
        <v>323</v>
      </c>
      <c r="C2" s="389"/>
      <c r="D2" s="389"/>
      <c r="E2" s="389"/>
      <c r="F2" s="389"/>
      <c r="G2" s="389"/>
      <c r="H2" s="389"/>
      <c r="I2" s="389"/>
      <c r="J2" s="389"/>
      <c r="K2" s="389"/>
      <c r="L2" s="389"/>
      <c r="M2" s="389"/>
      <c r="N2" s="389"/>
      <c r="O2" s="389"/>
      <c r="P2" s="389"/>
      <c r="Q2" s="389"/>
      <c r="R2" s="389"/>
      <c r="S2" s="389"/>
      <c r="T2" s="389"/>
      <c r="U2" s="389"/>
    </row>
    <row r="3" spans="1:29" ht="21" x14ac:dyDescent="0.35">
      <c r="D3" s="36"/>
      <c r="E3" s="36"/>
      <c r="F3" s="36"/>
      <c r="G3" s="36"/>
      <c r="H3" s="37"/>
      <c r="I3" s="36"/>
      <c r="J3" s="36"/>
      <c r="K3" s="36"/>
      <c r="L3" s="36"/>
    </row>
    <row r="4" spans="1:29" s="15" customFormat="1" ht="24" customHeight="1" x14ac:dyDescent="0.25">
      <c r="A4" s="13"/>
      <c r="D4" s="60" t="s">
        <v>67</v>
      </c>
      <c r="E4" s="398" t="s">
        <v>346</v>
      </c>
      <c r="F4" s="398"/>
      <c r="G4" s="398"/>
      <c r="H4" s="398"/>
      <c r="I4" s="398"/>
      <c r="J4" s="398"/>
      <c r="K4" s="398"/>
      <c r="L4" s="398"/>
      <c r="M4" s="398"/>
      <c r="N4" s="398"/>
      <c r="O4" s="398"/>
      <c r="P4" s="398"/>
      <c r="Q4" s="399" t="s">
        <v>65</v>
      </c>
      <c r="R4" s="399"/>
      <c r="S4" s="400">
        <v>2023</v>
      </c>
      <c r="T4" s="400"/>
      <c r="U4" s="400"/>
    </row>
    <row r="5" spans="1:29" s="15" customFormat="1" ht="45.75" customHeight="1" x14ac:dyDescent="0.25">
      <c r="A5" s="13"/>
      <c r="D5" s="60" t="s">
        <v>64</v>
      </c>
      <c r="E5" s="401" t="s">
        <v>347</v>
      </c>
      <c r="F5" s="401"/>
      <c r="G5" s="401"/>
      <c r="H5" s="401"/>
      <c r="I5" s="401"/>
      <c r="J5" s="401"/>
      <c r="K5" s="401"/>
      <c r="L5" s="401"/>
      <c r="M5" s="401"/>
      <c r="N5" s="401"/>
      <c r="O5" s="401"/>
      <c r="P5" s="401"/>
      <c r="Q5" s="401"/>
      <c r="R5" s="401"/>
      <c r="S5" s="401"/>
      <c r="T5" s="401"/>
      <c r="U5" s="401"/>
    </row>
    <row r="6" spans="1:29" s="15" customFormat="1" ht="15" x14ac:dyDescent="0.25">
      <c r="A6" s="13"/>
      <c r="B6" s="34"/>
      <c r="C6" s="34"/>
      <c r="H6" s="33"/>
      <c r="I6" s="25"/>
      <c r="J6" s="25"/>
      <c r="O6" s="33"/>
      <c r="P6" s="33"/>
      <c r="U6" s="33"/>
    </row>
    <row r="7" spans="1:29" s="25" customFormat="1" ht="30" customHeight="1" x14ac:dyDescent="0.25">
      <c r="A7" s="13"/>
      <c r="B7" s="365" t="s">
        <v>62</v>
      </c>
      <c r="C7" s="365" t="s">
        <v>61</v>
      </c>
      <c r="D7" s="365" t="s">
        <v>59</v>
      </c>
      <c r="E7" s="390" t="s">
        <v>58</v>
      </c>
      <c r="F7" s="363" t="s">
        <v>57</v>
      </c>
      <c r="G7" s="363"/>
      <c r="H7" s="370" t="s">
        <v>52</v>
      </c>
      <c r="I7" s="365" t="s">
        <v>56</v>
      </c>
      <c r="J7" s="367" t="s">
        <v>55</v>
      </c>
      <c r="K7" s="368"/>
      <c r="L7" s="391" t="s">
        <v>54</v>
      </c>
      <c r="M7" s="363" t="s">
        <v>53</v>
      </c>
      <c r="N7" s="363"/>
      <c r="O7" s="370" t="s">
        <v>52</v>
      </c>
      <c r="P7" s="390" t="s">
        <v>51</v>
      </c>
      <c r="Q7" s="363" t="s">
        <v>50</v>
      </c>
      <c r="R7" s="418" t="s">
        <v>49</v>
      </c>
      <c r="S7" s="363" t="s">
        <v>326</v>
      </c>
      <c r="T7" s="365" t="s">
        <v>47</v>
      </c>
      <c r="U7" s="363" t="s">
        <v>46</v>
      </c>
      <c r="V7" s="369" t="s">
        <v>654</v>
      </c>
      <c r="W7" s="369"/>
      <c r="X7" s="369" t="s">
        <v>655</v>
      </c>
      <c r="Y7" s="369"/>
      <c r="Z7" s="369" t="s">
        <v>656</v>
      </c>
      <c r="AA7" s="369"/>
      <c r="AB7" s="369" t="s">
        <v>657</v>
      </c>
      <c r="AC7" s="369"/>
    </row>
    <row r="8" spans="1:29" s="25" customFormat="1" ht="85.5" customHeight="1" x14ac:dyDescent="0.25">
      <c r="A8" s="13"/>
      <c r="B8" s="366"/>
      <c r="C8" s="366"/>
      <c r="D8" s="366"/>
      <c r="E8" s="390"/>
      <c r="F8" s="32" t="s">
        <v>42</v>
      </c>
      <c r="G8" s="31" t="s">
        <v>41</v>
      </c>
      <c r="H8" s="371"/>
      <c r="I8" s="366"/>
      <c r="J8" s="30" t="s">
        <v>44</v>
      </c>
      <c r="K8" s="29" t="s">
        <v>43</v>
      </c>
      <c r="L8" s="392"/>
      <c r="M8" s="28" t="s">
        <v>42</v>
      </c>
      <c r="N8" s="27" t="s">
        <v>41</v>
      </c>
      <c r="O8" s="371"/>
      <c r="P8" s="390"/>
      <c r="Q8" s="363"/>
      <c r="R8" s="418"/>
      <c r="S8" s="363"/>
      <c r="T8" s="366"/>
      <c r="U8" s="363"/>
      <c r="V8" s="26" t="s">
        <v>630</v>
      </c>
      <c r="W8" s="26" t="s">
        <v>40</v>
      </c>
      <c r="X8" s="26" t="s">
        <v>630</v>
      </c>
      <c r="Y8" s="26" t="s">
        <v>40</v>
      </c>
      <c r="Z8" s="26" t="s">
        <v>630</v>
      </c>
      <c r="AA8" s="26" t="s">
        <v>40</v>
      </c>
      <c r="AB8" s="26" t="s">
        <v>630</v>
      </c>
      <c r="AC8" s="26" t="s">
        <v>40</v>
      </c>
    </row>
    <row r="9" spans="1:29" s="15" customFormat="1" ht="366.75" customHeight="1" x14ac:dyDescent="0.25">
      <c r="A9" s="23"/>
      <c r="B9" s="61" t="s">
        <v>348</v>
      </c>
      <c r="C9" s="73" t="s">
        <v>349</v>
      </c>
      <c r="D9" s="61" t="s">
        <v>350</v>
      </c>
      <c r="E9" s="74" t="s">
        <v>99</v>
      </c>
      <c r="F9" s="17">
        <v>3</v>
      </c>
      <c r="G9" s="17">
        <v>3</v>
      </c>
      <c r="H9" s="20" t="str">
        <f>INDEX([2]Listas!$L$4:$P$8,F9,G9)</f>
        <v>ALTA</v>
      </c>
      <c r="I9" s="61" t="s">
        <v>351</v>
      </c>
      <c r="J9" s="74" t="s">
        <v>12</v>
      </c>
      <c r="K9" s="75" t="str">
        <f>IF('[2]Evaluación de Controles'!F17="X","Probabilidad",IF('[2]Evaluación de Controles'!H17="X","Impacto",))</f>
        <v>Probabilidad</v>
      </c>
      <c r="L9" s="17">
        <f>+'[2]Evaluación de Controles'!X17</f>
        <v>65</v>
      </c>
      <c r="M9" s="17">
        <f>IF('[2]Evaluación de Controles'!F17="X",IF(L9&gt;75,IF(F9&gt;2,F9-2,IF(F9&gt;1,F9-1,F9)),IF(L9&gt;50,IF(F9&gt;1,F9-1,F9),F9)),F9)</f>
        <v>2</v>
      </c>
      <c r="N9" s="17">
        <f>IF('[2]Evaluación de Controles'!H17="X",IF(L9&gt;75,IF(G9&gt;2,G9-2,IF(G9&gt;1,G9-1,G9)),IF(L9&gt;50,IF(G9&gt;1,G9-1,G9),G9)),G9)</f>
        <v>2</v>
      </c>
      <c r="O9" s="20" t="str">
        <f>INDEX([2]Listas!$L$4:$P$8,M9,N9)</f>
        <v>BAJA</v>
      </c>
      <c r="P9" s="76" t="s">
        <v>11</v>
      </c>
      <c r="Q9" s="61" t="s">
        <v>352</v>
      </c>
      <c r="R9" s="74" t="s">
        <v>244</v>
      </c>
      <c r="S9" s="17" t="s">
        <v>353</v>
      </c>
      <c r="T9" s="61" t="s">
        <v>354</v>
      </c>
      <c r="U9" s="61" t="s">
        <v>355</v>
      </c>
      <c r="V9" s="71">
        <v>1</v>
      </c>
      <c r="W9" s="61"/>
      <c r="X9" s="71"/>
      <c r="Y9" s="331"/>
      <c r="Z9" s="71"/>
      <c r="AA9" s="331"/>
      <c r="AB9" s="71"/>
      <c r="AC9" s="331"/>
    </row>
    <row r="10" spans="1:29" s="15" customFormat="1" ht="339.75" customHeight="1" x14ac:dyDescent="0.25">
      <c r="A10" s="23"/>
      <c r="B10" s="61" t="s">
        <v>356</v>
      </c>
      <c r="C10" s="73" t="s">
        <v>357</v>
      </c>
      <c r="D10" s="61" t="s">
        <v>358</v>
      </c>
      <c r="E10" s="74" t="s">
        <v>14</v>
      </c>
      <c r="F10" s="17">
        <v>4</v>
      </c>
      <c r="G10" s="17">
        <v>3</v>
      </c>
      <c r="H10" s="20" t="str">
        <f>INDEX([2]Listas!$L$4:$P$8,F10,G10)</f>
        <v>ALTA</v>
      </c>
      <c r="I10" s="61" t="s">
        <v>613</v>
      </c>
      <c r="J10" s="74" t="s">
        <v>20</v>
      </c>
      <c r="K10" s="75" t="str">
        <f>IF('[2]Evaluación de Controles'!F16="X","Probabilidad",IF('[2]Evaluación de Controles'!H16="X","Impacto",))</f>
        <v>Probabilidad</v>
      </c>
      <c r="L10" s="17">
        <f>+'[2]Evaluación de Controles'!X16</f>
        <v>85</v>
      </c>
      <c r="M10" s="17">
        <f>IF('[2]Evaluación de Controles'!F16="X",IF(L10&gt;75,IF(F10&gt;2,F10-2,IF(F10&gt;1,F10-1,F10)),IF(L10&gt;50,IF(F10&gt;1,F10-1,F10),F10)),F10)</f>
        <v>2</v>
      </c>
      <c r="N10" s="17">
        <f>IF('[2]Evaluación de Controles'!H16="X",IF(L10&gt;75,IF(G10&gt;2,G10-2,IF(G10&gt;1,G10-1,G10)),IF(L10&gt;50,IF(G10&gt;1,G10-1,G10),G10)),G10)</f>
        <v>1</v>
      </c>
      <c r="O10" s="20" t="str">
        <f>INDEX([2]Listas!$L$4:$P$8,M10,N10)</f>
        <v>BAJA</v>
      </c>
      <c r="P10" s="76" t="s">
        <v>11</v>
      </c>
      <c r="Q10" s="61" t="s">
        <v>614</v>
      </c>
      <c r="R10" s="74" t="s">
        <v>244</v>
      </c>
      <c r="S10" s="17" t="s">
        <v>360</v>
      </c>
      <c r="T10" s="61" t="s">
        <v>615</v>
      </c>
      <c r="U10" s="61" t="s">
        <v>616</v>
      </c>
      <c r="V10" s="71">
        <v>1</v>
      </c>
      <c r="W10" s="61"/>
      <c r="X10" s="71"/>
      <c r="Y10" s="331"/>
      <c r="Z10" s="71"/>
      <c r="AA10" s="331"/>
      <c r="AB10" s="71"/>
      <c r="AC10" s="331"/>
    </row>
    <row r="11" spans="1:29" s="15" customFormat="1" ht="89.25" hidden="1" customHeight="1" x14ac:dyDescent="0.25">
      <c r="A11" s="23"/>
      <c r="B11" s="287"/>
      <c r="C11" s="294"/>
      <c r="D11" s="287"/>
      <c r="E11" s="326"/>
      <c r="F11" s="287"/>
      <c r="G11" s="287"/>
      <c r="H11" s="284"/>
      <c r="I11" s="295"/>
      <c r="J11" s="326"/>
      <c r="K11" s="327"/>
      <c r="L11" s="287"/>
      <c r="M11" s="287"/>
      <c r="N11" s="287"/>
      <c r="O11" s="284"/>
      <c r="P11" s="328"/>
      <c r="Q11" s="287"/>
      <c r="R11" s="326"/>
      <c r="S11" s="287"/>
      <c r="T11" s="287"/>
      <c r="U11" s="287"/>
      <c r="V11" s="72"/>
      <c r="W11" s="72"/>
      <c r="AC11" s="15" t="s">
        <v>653</v>
      </c>
    </row>
    <row r="12" spans="1:29" s="15" customFormat="1" ht="28.5" customHeight="1" x14ac:dyDescent="0.25">
      <c r="A12" s="23"/>
      <c r="B12" s="299"/>
      <c r="C12" s="300"/>
      <c r="D12" s="299"/>
      <c r="E12" s="329"/>
      <c r="F12" s="299"/>
      <c r="G12" s="299"/>
      <c r="H12" s="306"/>
      <c r="I12" s="302"/>
      <c r="J12" s="329"/>
      <c r="K12" s="329"/>
      <c r="L12" s="299"/>
      <c r="M12" s="299"/>
      <c r="N12" s="299"/>
      <c r="O12" s="306"/>
      <c r="P12" s="330"/>
      <c r="Q12" s="299"/>
      <c r="R12" s="329"/>
      <c r="S12" s="299"/>
      <c r="T12" s="299"/>
      <c r="U12" s="299"/>
      <c r="V12" s="72"/>
      <c r="W12" s="72"/>
    </row>
    <row r="13" spans="1:29" ht="15" x14ac:dyDescent="0.2">
      <c r="O13" s="1"/>
      <c r="P13" s="1"/>
      <c r="U13" s="1"/>
      <c r="V13" s="77"/>
      <c r="W13" s="77"/>
    </row>
    <row r="14" spans="1:29" ht="15" x14ac:dyDescent="0.2">
      <c r="F14" s="372" t="s">
        <v>6</v>
      </c>
      <c r="G14" s="372"/>
      <c r="H14" s="7">
        <f>COUNTIF(H9:H10,"BAJA")</f>
        <v>0</v>
      </c>
      <c r="M14" s="372" t="s">
        <v>6</v>
      </c>
      <c r="N14" s="372"/>
      <c r="O14" s="7">
        <f>COUNTIF(O9:O10,"BAJA")</f>
        <v>2</v>
      </c>
      <c r="P14" s="1"/>
      <c r="U14" s="1"/>
      <c r="V14" s="77"/>
      <c r="W14" s="77"/>
    </row>
    <row r="15" spans="1:29" x14ac:dyDescent="0.2">
      <c r="F15" s="372" t="s">
        <v>5</v>
      </c>
      <c r="G15" s="372"/>
      <c r="H15" s="7">
        <f>COUNTIF(H9:H10,"MODERADA")</f>
        <v>0</v>
      </c>
      <c r="M15" s="372" t="s">
        <v>5</v>
      </c>
      <c r="N15" s="372"/>
      <c r="O15" s="7">
        <f>COUNTIF(O9:O10,"MODERADA")</f>
        <v>0</v>
      </c>
      <c r="P15" s="1"/>
      <c r="U15" s="1"/>
    </row>
    <row r="16" spans="1:29" x14ac:dyDescent="0.2">
      <c r="B16" s="12"/>
      <c r="D16" s="12"/>
      <c r="F16" s="372" t="s">
        <v>4</v>
      </c>
      <c r="G16" s="372"/>
      <c r="H16" s="7">
        <f>COUNTIF(H9:H10,"ALTA")</f>
        <v>2</v>
      </c>
      <c r="M16" s="372" t="s">
        <v>4</v>
      </c>
      <c r="N16" s="372"/>
      <c r="O16" s="7">
        <f>COUNTIF(O9:O10,"ALTA")</f>
        <v>0</v>
      </c>
      <c r="P16" s="1"/>
      <c r="U16" s="1"/>
    </row>
    <row r="17" spans="2:21" ht="15.75" x14ac:dyDescent="0.2">
      <c r="B17" s="11" t="s">
        <v>3</v>
      </c>
      <c r="D17" s="10" t="s">
        <v>2</v>
      </c>
      <c r="F17" s="372" t="s">
        <v>1</v>
      </c>
      <c r="G17" s="372"/>
      <c r="H17" s="7">
        <f>COUNTIF(H9:H10,"EXTREMA")</f>
        <v>0</v>
      </c>
      <c r="M17" s="372" t="s">
        <v>1</v>
      </c>
      <c r="N17" s="372"/>
      <c r="O17" s="7">
        <f>COUNTIF(O9:O10,"EXTREMA")</f>
        <v>0</v>
      </c>
      <c r="P17" s="1"/>
      <c r="U17" s="1"/>
    </row>
    <row r="18" spans="2:21" x14ac:dyDescent="0.2">
      <c r="O18" s="1"/>
      <c r="P18" s="1"/>
      <c r="U18" s="1"/>
    </row>
    <row r="19" spans="2:21" ht="15.75" x14ac:dyDescent="0.2">
      <c r="B19" s="6"/>
      <c r="C19" s="5"/>
    </row>
  </sheetData>
  <mergeCells count="35">
    <mergeCell ref="F17:G17"/>
    <mergeCell ref="M17:N17"/>
    <mergeCell ref="V7:W7"/>
    <mergeCell ref="O7:O8"/>
    <mergeCell ref="P7:P8"/>
    <mergeCell ref="H7:H8"/>
    <mergeCell ref="R7:R8"/>
    <mergeCell ref="S7:S8"/>
    <mergeCell ref="T7:T8"/>
    <mergeCell ref="U7:U8"/>
    <mergeCell ref="F14:G14"/>
    <mergeCell ref="M14:N14"/>
    <mergeCell ref="F15:G15"/>
    <mergeCell ref="M15:N15"/>
    <mergeCell ref="J7:K7"/>
    <mergeCell ref="L7:L8"/>
    <mergeCell ref="M7:N7"/>
    <mergeCell ref="F16:G16"/>
    <mergeCell ref="M16:N16"/>
    <mergeCell ref="X7:Y7"/>
    <mergeCell ref="Z7:AA7"/>
    <mergeCell ref="AB7:AC7"/>
    <mergeCell ref="E5:U5"/>
    <mergeCell ref="B1:U1"/>
    <mergeCell ref="B2:U2"/>
    <mergeCell ref="E4:P4"/>
    <mergeCell ref="Q4:R4"/>
    <mergeCell ref="S4:U4"/>
    <mergeCell ref="B7:B8"/>
    <mergeCell ref="C7:C8"/>
    <mergeCell ref="D7:D8"/>
    <mergeCell ref="E7:E8"/>
    <mergeCell ref="F7:G7"/>
    <mergeCell ref="Q7:Q8"/>
    <mergeCell ref="I7:I8"/>
  </mergeCells>
  <conditionalFormatting sqref="H3 O3 H6 O6 H13:H1048576 O13:O1048576">
    <cfRule type="cellIs" dxfId="558" priority="34" operator="equal">
      <formula>"BAJA"</formula>
    </cfRule>
  </conditionalFormatting>
  <conditionalFormatting sqref="H3 O3 H6 O6 H13:H1048576 O13:O1048576">
    <cfRule type="cellIs" dxfId="557" priority="31" operator="equal">
      <formula>"EXTREMA"</formula>
    </cfRule>
    <cfRule type="cellIs" dxfId="556" priority="32" operator="equal">
      <formula>"ALTA"</formula>
    </cfRule>
    <cfRule type="cellIs" dxfId="555" priority="33" operator="equal">
      <formula>"MODERADA"</formula>
    </cfRule>
  </conditionalFormatting>
  <conditionalFormatting sqref="E3:F3 M3:N3 E6:F6 E13:F1048576 M6:N6 F11:G12 M11:N1048576">
    <cfRule type="colorScale" priority="30">
      <colorScale>
        <cfvo type="num" val="1"/>
        <cfvo type="num" val="3"/>
        <cfvo type="num" val="5"/>
        <color theme="6" tint="-0.499984740745262"/>
        <color rgb="FFFFFF00"/>
        <color rgb="FFC00000"/>
      </colorScale>
    </cfRule>
  </conditionalFormatting>
  <conditionalFormatting sqref="H11:H12 O11:O12">
    <cfRule type="cellIs" dxfId="554" priority="26" operator="equal">
      <formula>"EXTREMA"</formula>
    </cfRule>
    <cfRule type="cellIs" dxfId="553" priority="27" operator="equal">
      <formula>"ALTA"</formula>
    </cfRule>
    <cfRule type="cellIs" dxfId="552" priority="28" operator="equal">
      <formula>"MODERADA"</formula>
    </cfRule>
    <cfRule type="cellIs" dxfId="551" priority="29" operator="equal">
      <formula>"BAJA"</formula>
    </cfRule>
  </conditionalFormatting>
  <conditionalFormatting sqref="F7:G8 M7:N8">
    <cfRule type="colorScale" priority="21">
      <colorScale>
        <cfvo type="num" val="1"/>
        <cfvo type="num" val="3"/>
        <cfvo type="num" val="5"/>
        <color theme="6" tint="-0.499984740745262"/>
        <color rgb="FFFFFF00"/>
        <color rgb="FFC00000"/>
      </colorScale>
    </cfRule>
  </conditionalFormatting>
  <conditionalFormatting sqref="H7:H8 O7:O8">
    <cfRule type="cellIs" dxfId="550" priority="25" operator="equal">
      <formula>"BAJA"</formula>
    </cfRule>
  </conditionalFormatting>
  <conditionalFormatting sqref="H7:H8 O7:O8">
    <cfRule type="cellIs" dxfId="549" priority="22" operator="equal">
      <formula>"EXTREMA"</formula>
    </cfRule>
    <cfRule type="cellIs" dxfId="548" priority="23" operator="equal">
      <formula>"ALTA"</formula>
    </cfRule>
    <cfRule type="cellIs" dxfId="547" priority="24" operator="equal">
      <formula>"MODERADA"</formula>
    </cfRule>
  </conditionalFormatting>
  <conditionalFormatting sqref="O10">
    <cfRule type="cellIs" dxfId="546" priority="1" operator="equal">
      <formula>"EXTREMA"</formula>
    </cfRule>
    <cfRule type="cellIs" dxfId="545" priority="2" operator="equal">
      <formula>"ALTA"</formula>
    </cfRule>
    <cfRule type="cellIs" dxfId="544" priority="3" operator="equal">
      <formula>"MODERADA"</formula>
    </cfRule>
    <cfRule type="cellIs" dxfId="543" priority="4" operator="equal">
      <formula>"BAJA"</formula>
    </cfRule>
  </conditionalFormatting>
  <conditionalFormatting sqref="F9:G9 M9:N9">
    <cfRule type="colorScale" priority="20">
      <colorScale>
        <cfvo type="num" val="1"/>
        <cfvo type="num" val="3"/>
        <cfvo type="num" val="5"/>
        <color theme="6" tint="-0.499984740745262"/>
        <color rgb="FFFFFF00"/>
        <color rgb="FFC00000"/>
      </colorScale>
    </cfRule>
  </conditionalFormatting>
  <conditionalFormatting sqref="H9 O9">
    <cfRule type="cellIs" dxfId="542" priority="16" operator="equal">
      <formula>"EXTREMA"</formula>
    </cfRule>
    <cfRule type="cellIs" dxfId="541" priority="17" operator="equal">
      <formula>"ALTA"</formula>
    </cfRule>
    <cfRule type="cellIs" dxfId="540" priority="18" operator="equal">
      <formula>"MODERADA"</formula>
    </cfRule>
    <cfRule type="cellIs" dxfId="539" priority="19" operator="equal">
      <formula>"BAJA"</formula>
    </cfRule>
  </conditionalFormatting>
  <conditionalFormatting sqref="F10:G10">
    <cfRule type="colorScale" priority="15">
      <colorScale>
        <cfvo type="num" val="1"/>
        <cfvo type="num" val="3"/>
        <cfvo type="num" val="5"/>
        <color theme="6" tint="-0.499984740745262"/>
        <color rgb="FFFFFF00"/>
        <color rgb="FFC00000"/>
      </colorScale>
    </cfRule>
  </conditionalFormatting>
  <conditionalFormatting sqref="H10">
    <cfRule type="cellIs" dxfId="538" priority="11" operator="equal">
      <formula>"EXTREMA"</formula>
    </cfRule>
    <cfRule type="cellIs" dxfId="537" priority="12" operator="equal">
      <formula>"ALTA"</formula>
    </cfRule>
    <cfRule type="cellIs" dxfId="536" priority="13" operator="equal">
      <formula>"MODERADA"</formula>
    </cfRule>
    <cfRule type="cellIs" dxfId="535" priority="14" operator="equal">
      <formula>"BAJA"</formula>
    </cfRule>
  </conditionalFormatting>
  <conditionalFormatting sqref="M10:N10">
    <cfRule type="colorScale" priority="5">
      <colorScale>
        <cfvo type="num" val="1"/>
        <cfvo type="num" val="3"/>
        <cfvo type="num" val="5"/>
        <color theme="6" tint="-0.499984740745262"/>
        <color rgb="FFFFFF00"/>
        <color rgb="FFC00000"/>
      </colorScale>
    </cfRule>
  </conditionalFormatting>
  <printOptions horizontalCentered="1"/>
  <pageMargins left="3.937007874015748E-2" right="3.937007874015748E-2" top="0.74803149606299213" bottom="0.74803149606299213" header="0.31496062992125984" footer="0.31496062992125984"/>
  <pageSetup paperSize="5" scale="43" orientation="landscape" horizontalDpi="4294967295" verticalDpi="4294967295" r:id="rId1"/>
  <drawing r:id="rId2"/>
  <extLst>
    <ext xmlns:x14="http://schemas.microsoft.com/office/spreadsheetml/2009/9/main" uri="{CCE6A557-97BC-4b89-ADB6-D9C93CAAB3DF}">
      <x14:dataValidations xmlns:xm="http://schemas.microsoft.com/office/excel/2006/main" disablePrompts="1" count="4">
        <x14:dataValidation type="list" showInputMessage="1" showErrorMessage="1" xr:uid="{00000000-0002-0000-0200-000000000000}">
          <x14:formula1>
            <xm:f>Listas!$C$4:$C$7</xm:f>
          </x14:formula1>
          <xm:sqref>J11:J12</xm:sqref>
        </x14:dataValidation>
        <x14:dataValidation type="list" showInputMessage="1" showErrorMessage="1" xr:uid="{00000000-0002-0000-0200-000001000000}">
          <x14:formula1>
            <xm:f>Listas!$A$4:$A$10</xm:f>
          </x14:formula1>
          <xm:sqref>E11:E12</xm:sqref>
        </x14:dataValidation>
        <x14:dataValidation type="list" showInputMessage="1" showErrorMessage="1" xr:uid="{00000000-0002-0000-0200-000002000000}">
          <x14:formula1>
            <xm:f>'\\Sistemas-11\shared\Users\Administrador_\Documents\[Mapa de Riesgos Procesos.xlsx]Listas'!#REF!</xm:f>
          </x14:formula1>
          <xm:sqref>J9:J10</xm:sqref>
        </x14:dataValidation>
        <x14:dataValidation type="list" showInputMessage="1" showErrorMessage="1" xr:uid="{00000000-0002-0000-0200-000003000000}">
          <x14:formula1>
            <xm:f>'\\Sistemas-11\shared\Users\Administrador_\Documents\[Mapa de Riesgos Procesos.xlsx]Listas'!#REF!</xm:f>
          </x14:formula1>
          <xm:sqref>E9:E10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autoPageBreaks="0" fitToPage="1"/>
  </sheetPr>
  <dimension ref="A1:AC21"/>
  <sheetViews>
    <sheetView showGridLines="0" topLeftCell="I11" zoomScale="80" zoomScaleNormal="80" workbookViewId="0">
      <selection activeCell="I15" sqref="I15"/>
    </sheetView>
  </sheetViews>
  <sheetFormatPr baseColWidth="10" defaultColWidth="11.42578125" defaultRowHeight="12" x14ac:dyDescent="0.2"/>
  <cols>
    <col min="1" max="1" width="27.7109375" style="1" customWidth="1"/>
    <col min="2" max="3" width="21.7109375" style="1" customWidth="1"/>
    <col min="4" max="4" width="24" style="1" customWidth="1"/>
    <col min="5" max="7" width="6.7109375" style="1" customWidth="1"/>
    <col min="8" max="8" width="6.7109375" style="3" customWidth="1"/>
    <col min="9" max="9" width="36.2851562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8.85546875" style="1" customWidth="1"/>
    <col min="20" max="20" width="26.5703125" style="1" customWidth="1"/>
    <col min="21" max="21" width="22.5703125" style="2" bestFit="1" customWidth="1"/>
    <col min="22" max="22" width="14.28515625" style="1" bestFit="1" customWidth="1"/>
    <col min="23" max="23" width="38.85546875" style="1" bestFit="1" customWidth="1"/>
    <col min="24" max="24" width="14.28515625" style="1" bestFit="1" customWidth="1"/>
    <col min="25" max="25" width="59.42578125" style="1" bestFit="1" customWidth="1"/>
    <col min="26" max="26" width="11.5703125" style="1" bestFit="1" customWidth="1"/>
    <col min="27" max="27" width="67.85546875" style="1" bestFit="1" customWidth="1"/>
    <col min="28" max="28" width="14.28515625" style="1" bestFit="1" customWidth="1"/>
    <col min="29" max="29" width="65.28515625" style="1" customWidth="1"/>
    <col min="30" max="16384" width="11.42578125" style="1"/>
  </cols>
  <sheetData>
    <row r="1" spans="1:29" ht="21" x14ac:dyDescent="0.35">
      <c r="C1" s="389" t="s">
        <v>322</v>
      </c>
      <c r="D1" s="389"/>
      <c r="E1" s="389"/>
      <c r="F1" s="389"/>
      <c r="G1" s="389"/>
      <c r="H1" s="389"/>
      <c r="I1" s="389"/>
      <c r="J1" s="389"/>
      <c r="K1" s="389"/>
      <c r="L1" s="389"/>
      <c r="M1" s="389"/>
      <c r="N1" s="389"/>
      <c r="O1" s="389"/>
      <c r="P1" s="389"/>
      <c r="Q1" s="389"/>
      <c r="R1" s="389"/>
      <c r="S1" s="389"/>
      <c r="T1" s="389"/>
      <c r="U1" s="389"/>
    </row>
    <row r="2" spans="1:29" ht="15.75" customHeight="1" x14ac:dyDescent="0.35">
      <c r="C2" s="389" t="s">
        <v>323</v>
      </c>
      <c r="D2" s="389"/>
      <c r="E2" s="389"/>
      <c r="F2" s="389"/>
      <c r="G2" s="389"/>
      <c r="H2" s="389"/>
      <c r="I2" s="389"/>
      <c r="J2" s="389"/>
      <c r="K2" s="389"/>
      <c r="L2" s="389"/>
      <c r="M2" s="389"/>
      <c r="N2" s="389"/>
      <c r="O2" s="389"/>
      <c r="P2" s="389"/>
      <c r="Q2" s="389"/>
      <c r="R2" s="389"/>
      <c r="S2" s="389"/>
      <c r="T2" s="389"/>
      <c r="U2" s="389"/>
    </row>
    <row r="3" spans="1:29" ht="21" customHeight="1" thickBot="1" x14ac:dyDescent="0.4">
      <c r="E3" s="36"/>
      <c r="F3" s="36"/>
      <c r="G3" s="36"/>
      <c r="H3" s="36"/>
      <c r="I3" s="37"/>
      <c r="J3" s="36"/>
      <c r="K3" s="36"/>
      <c r="L3" s="36"/>
      <c r="M3" s="36"/>
      <c r="O3" s="1"/>
      <c r="Q3" s="3"/>
      <c r="U3" s="1"/>
    </row>
    <row r="4" spans="1:29" s="15" customFormat="1" ht="24" customHeight="1" x14ac:dyDescent="0.25">
      <c r="A4" s="13"/>
      <c r="D4" s="57" t="s">
        <v>67</v>
      </c>
      <c r="E4" s="419" t="s">
        <v>66</v>
      </c>
      <c r="F4" s="419"/>
      <c r="G4" s="419"/>
      <c r="H4" s="419"/>
      <c r="I4" s="419"/>
      <c r="J4" s="419"/>
      <c r="K4" s="419"/>
      <c r="L4" s="419"/>
      <c r="M4" s="419"/>
      <c r="N4" s="419"/>
      <c r="O4" s="419"/>
      <c r="P4" s="419"/>
      <c r="Q4" s="420" t="s">
        <v>65</v>
      </c>
      <c r="R4" s="420"/>
      <c r="S4" s="421">
        <v>2023</v>
      </c>
      <c r="T4" s="421"/>
      <c r="U4" s="422"/>
    </row>
    <row r="5" spans="1:29" s="15" customFormat="1" ht="93.75" customHeight="1" thickBot="1" x14ac:dyDescent="0.3">
      <c r="A5" s="13"/>
      <c r="D5" s="58" t="s">
        <v>64</v>
      </c>
      <c r="E5" s="423" t="s">
        <v>63</v>
      </c>
      <c r="F5" s="423"/>
      <c r="G5" s="423"/>
      <c r="H5" s="423"/>
      <c r="I5" s="423"/>
      <c r="J5" s="423"/>
      <c r="K5" s="423"/>
      <c r="L5" s="423"/>
      <c r="M5" s="423"/>
      <c r="N5" s="423"/>
      <c r="O5" s="423"/>
      <c r="P5" s="423"/>
      <c r="Q5" s="423"/>
      <c r="R5" s="423"/>
      <c r="S5" s="423"/>
      <c r="T5" s="423"/>
      <c r="U5" s="424"/>
    </row>
    <row r="6" spans="1:29" s="15" customFormat="1" ht="15" x14ac:dyDescent="0.25">
      <c r="A6" s="13"/>
      <c r="B6" s="34"/>
      <c r="C6" s="34"/>
      <c r="H6" s="33"/>
      <c r="I6" s="25"/>
      <c r="J6" s="25"/>
      <c r="O6" s="33"/>
      <c r="P6" s="33"/>
      <c r="U6" s="33"/>
    </row>
    <row r="7" spans="1:29" s="25" customFormat="1" ht="55.5" customHeight="1" x14ac:dyDescent="0.25">
      <c r="A7" s="13"/>
      <c r="B7" s="363" t="s">
        <v>62</v>
      </c>
      <c r="C7" s="363" t="s">
        <v>61</v>
      </c>
      <c r="D7" s="363" t="s">
        <v>59</v>
      </c>
      <c r="E7" s="390" t="s">
        <v>58</v>
      </c>
      <c r="F7" s="363" t="s">
        <v>57</v>
      </c>
      <c r="G7" s="363"/>
      <c r="H7" s="370" t="s">
        <v>52</v>
      </c>
      <c r="I7" s="365" t="s">
        <v>56</v>
      </c>
      <c r="J7" s="367" t="s">
        <v>55</v>
      </c>
      <c r="K7" s="368"/>
      <c r="L7" s="391" t="s">
        <v>54</v>
      </c>
      <c r="M7" s="363" t="s">
        <v>53</v>
      </c>
      <c r="N7" s="363"/>
      <c r="O7" s="370" t="s">
        <v>52</v>
      </c>
      <c r="P7" s="390" t="s">
        <v>51</v>
      </c>
      <c r="Q7" s="363" t="s">
        <v>50</v>
      </c>
      <c r="R7" s="364" t="s">
        <v>49</v>
      </c>
      <c r="S7" s="363" t="s">
        <v>48</v>
      </c>
      <c r="T7" s="365" t="s">
        <v>47</v>
      </c>
      <c r="U7" s="363" t="s">
        <v>46</v>
      </c>
      <c r="V7" s="369" t="s">
        <v>654</v>
      </c>
      <c r="W7" s="369"/>
      <c r="X7" s="369" t="s">
        <v>655</v>
      </c>
      <c r="Y7" s="369"/>
      <c r="Z7" s="369" t="s">
        <v>656</v>
      </c>
      <c r="AA7" s="369"/>
      <c r="AB7" s="369" t="s">
        <v>657</v>
      </c>
      <c r="AC7" s="369"/>
    </row>
    <row r="8" spans="1:29" s="25" customFormat="1" ht="96.75" customHeight="1" x14ac:dyDescent="0.25">
      <c r="A8" s="13"/>
      <c r="B8" s="363"/>
      <c r="C8" s="363"/>
      <c r="D8" s="363"/>
      <c r="E8" s="390"/>
      <c r="F8" s="32" t="s">
        <v>42</v>
      </c>
      <c r="G8" s="31" t="s">
        <v>41</v>
      </c>
      <c r="H8" s="371"/>
      <c r="I8" s="366"/>
      <c r="J8" s="30" t="s">
        <v>44</v>
      </c>
      <c r="K8" s="29" t="s">
        <v>43</v>
      </c>
      <c r="L8" s="392"/>
      <c r="M8" s="28" t="s">
        <v>42</v>
      </c>
      <c r="N8" s="27" t="s">
        <v>41</v>
      </c>
      <c r="O8" s="371"/>
      <c r="P8" s="390"/>
      <c r="Q8" s="363"/>
      <c r="R8" s="364"/>
      <c r="S8" s="363"/>
      <c r="T8" s="366"/>
      <c r="U8" s="363"/>
      <c r="V8" s="26" t="s">
        <v>630</v>
      </c>
      <c r="W8" s="26" t="s">
        <v>40</v>
      </c>
      <c r="X8" s="26" t="s">
        <v>630</v>
      </c>
      <c r="Y8" s="26" t="s">
        <v>40</v>
      </c>
      <c r="Z8" s="26" t="s">
        <v>630</v>
      </c>
      <c r="AA8" s="26" t="s">
        <v>40</v>
      </c>
      <c r="AB8" s="26" t="s">
        <v>630</v>
      </c>
      <c r="AC8" s="26" t="s">
        <v>40</v>
      </c>
    </row>
    <row r="9" spans="1:29" s="15" customFormat="1" ht="148.5" customHeight="1" x14ac:dyDescent="0.25">
      <c r="A9" s="23"/>
      <c r="B9" s="17" t="s">
        <v>39</v>
      </c>
      <c r="C9" s="22" t="s">
        <v>38</v>
      </c>
      <c r="D9" s="17" t="s">
        <v>37</v>
      </c>
      <c r="E9" s="18" t="s">
        <v>14</v>
      </c>
      <c r="F9" s="17">
        <v>3</v>
      </c>
      <c r="G9" s="17">
        <v>2</v>
      </c>
      <c r="H9" s="20" t="str">
        <f>INDEX([3]Listas!$L$4:$P$8,F9,G9)</f>
        <v>MODERADA</v>
      </c>
      <c r="I9" s="21" t="s">
        <v>36</v>
      </c>
      <c r="J9" s="19" t="s">
        <v>20</v>
      </c>
      <c r="K9" s="19" t="str">
        <f>IF('[3]Evaluación de Controles'!F19="X","Probabilidad",IF('[3]Evaluación de Controles'!H19="X","Impacto",))</f>
        <v>Probabilidad</v>
      </c>
      <c r="L9" s="17">
        <f>'[3]Evaluación de Controles'!X19</f>
        <v>55</v>
      </c>
      <c r="M9" s="17">
        <f>IF('[3]Evaluación de Controles'!F19="X",IF(L9&gt;75,IF(F9&gt;2,F9-2,IF(F9&gt;1,F9-1,F9)),IF(L9&gt;50,IF(F9&gt;1,F9-1,F9),F9)),F9)</f>
        <v>2</v>
      </c>
      <c r="N9" s="17" t="e">
        <f>IF('[3]Evaluación de Controles'!H19="X",IF(L9&gt;75,IF(G9&gt;2,G9-2,IF(G9&gt;1,G9-1,G9)),IF(L9&gt;50,IF(G9&gt;1,G9-1,G9),G9)),G9)</f>
        <v>#REF!</v>
      </c>
      <c r="O9" s="20" t="e">
        <f>INDEX([3]Listas!$L$4:$P$8,M9,N9)</f>
        <v>#REF!</v>
      </c>
      <c r="P9" s="19" t="s">
        <v>11</v>
      </c>
      <c r="Q9" s="17" t="s">
        <v>35</v>
      </c>
      <c r="R9" s="18" t="s">
        <v>27</v>
      </c>
      <c r="S9" s="17" t="s">
        <v>26</v>
      </c>
      <c r="T9" s="17" t="s">
        <v>34</v>
      </c>
      <c r="U9" s="17" t="s">
        <v>33</v>
      </c>
      <c r="V9" s="275"/>
      <c r="W9" s="66"/>
      <c r="X9" s="275"/>
      <c r="Y9" s="66"/>
      <c r="Z9" s="275"/>
      <c r="AA9" s="66"/>
      <c r="AB9" s="275"/>
      <c r="AC9" s="66"/>
    </row>
    <row r="10" spans="1:29" s="15" customFormat="1" ht="156.75" customHeight="1" x14ac:dyDescent="0.25">
      <c r="A10" s="23"/>
      <c r="B10" s="17" t="s">
        <v>32</v>
      </c>
      <c r="C10" s="22" t="s">
        <v>31</v>
      </c>
      <c r="D10" s="17" t="s">
        <v>30</v>
      </c>
      <c r="E10" s="18" t="s">
        <v>14</v>
      </c>
      <c r="F10" s="17">
        <v>3</v>
      </c>
      <c r="G10" s="17">
        <v>3</v>
      </c>
      <c r="H10" s="20" t="str">
        <f>INDEX([3]Listas!$L$4:$P$8,F10,G10)</f>
        <v>ALTA</v>
      </c>
      <c r="I10" s="21" t="s">
        <v>29</v>
      </c>
      <c r="J10" s="19" t="s">
        <v>20</v>
      </c>
      <c r="K10" s="19" t="str">
        <f>IF('[3]Evaluación de Controles'!F20="X","Probabilidad",IF('[3]Evaluación de Controles'!H20="X","Impacto",))</f>
        <v>Probabilidad</v>
      </c>
      <c r="L10" s="17">
        <f>'[3]Evaluación de Controles'!X20</f>
        <v>70</v>
      </c>
      <c r="M10" s="17">
        <f>IF('[3]Evaluación de Controles'!F20="X",IF(L10&gt;75,IF(F10&gt;2,F10-2,IF(F10&gt;1,F10-1,F10)),IF(L10&gt;50,IF(F10&gt;1,F10-1,F10),F10)),F10)</f>
        <v>2</v>
      </c>
      <c r="N10" s="17" t="e">
        <f>IF('[3]Evaluación de Controles'!H20="X",IF(L10&gt;75,IF(G10&gt;2,G10-2,IF(G10&gt;1,G10-1,G10)),IF(L10&gt;50,IF(G10&gt;1,G10-1,G10),G10)),G10)</f>
        <v>#REF!</v>
      </c>
      <c r="O10" s="20" t="e">
        <f>INDEX([3]Listas!$L$4:$P$8,M10,N10)</f>
        <v>#REF!</v>
      </c>
      <c r="P10" s="19" t="s">
        <v>11</v>
      </c>
      <c r="Q10" s="17" t="s">
        <v>28</v>
      </c>
      <c r="R10" s="18" t="s">
        <v>27</v>
      </c>
      <c r="S10" s="17" t="s">
        <v>26</v>
      </c>
      <c r="T10" s="17" t="s">
        <v>25</v>
      </c>
      <c r="U10" s="17" t="s">
        <v>24</v>
      </c>
      <c r="V10" s="275"/>
      <c r="W10" s="66"/>
      <c r="X10" s="275"/>
      <c r="Y10" s="86"/>
      <c r="Z10" s="275"/>
      <c r="AA10" s="344"/>
      <c r="AB10" s="275"/>
      <c r="AC10" s="66"/>
    </row>
    <row r="11" spans="1:29" s="15" customFormat="1" ht="105.75" customHeight="1" x14ac:dyDescent="0.25">
      <c r="A11" s="23"/>
      <c r="B11" s="17" t="s">
        <v>23</v>
      </c>
      <c r="C11" s="22" t="s">
        <v>22</v>
      </c>
      <c r="D11" s="17" t="s">
        <v>21</v>
      </c>
      <c r="E11" s="18" t="s">
        <v>14</v>
      </c>
      <c r="F11" s="17">
        <v>3</v>
      </c>
      <c r="G11" s="17">
        <v>2</v>
      </c>
      <c r="H11" s="20" t="str">
        <f>INDEX([3]Listas!$L$4:$P$8,F11,G11)</f>
        <v>MODERADA</v>
      </c>
      <c r="I11" s="21" t="s">
        <v>13</v>
      </c>
      <c r="J11" s="19" t="s">
        <v>20</v>
      </c>
      <c r="K11" s="19" t="str">
        <f>IF('[3]Evaluación de Controles'!F21="X","Probabilidad",IF('[3]Evaluación de Controles'!H21="X","Impacto",))</f>
        <v>Probabilidad</v>
      </c>
      <c r="L11" s="17">
        <f>'[3]Evaluación de Controles'!X21</f>
        <v>70</v>
      </c>
      <c r="M11" s="17">
        <f>IF('[3]Evaluación de Controles'!F21="X",IF(L11&gt;75,IF(F11&gt;2,F11-2,IF(F11&gt;1,F11-1,F11)),IF(L11&gt;50,IF(F11&gt;1,F11-1,F11),F11)),F11)</f>
        <v>2</v>
      </c>
      <c r="N11" s="17">
        <f>IF('[3]Evaluación de Controles'!H21="X",IF(L11&gt;75,IF(G11&gt;2,G11-2,IF(G11&gt;1,G11-1,G11)),IF(L11&gt;50,IF(G11&gt;1,G11-1,G11),G11)),G11)</f>
        <v>1</v>
      </c>
      <c r="O11" s="20" t="str">
        <f>INDEX([3]Listas!$L$4:$P$8,M11,N11)</f>
        <v>BAJA</v>
      </c>
      <c r="P11" s="19" t="s">
        <v>11</v>
      </c>
      <c r="Q11" s="17" t="s">
        <v>10</v>
      </c>
      <c r="R11" s="18" t="s">
        <v>9</v>
      </c>
      <c r="S11" s="17" t="s">
        <v>8</v>
      </c>
      <c r="T11" s="17" t="s">
        <v>19</v>
      </c>
      <c r="U11" s="17" t="s">
        <v>18</v>
      </c>
      <c r="V11" s="275"/>
      <c r="W11" s="270"/>
      <c r="X11" s="275"/>
      <c r="Y11" s="270"/>
      <c r="Z11" s="275"/>
      <c r="AA11" s="344"/>
      <c r="AB11" s="275"/>
      <c r="AC11" s="344"/>
    </row>
    <row r="12" spans="1:29" s="15" customFormat="1" ht="154.5" customHeight="1" x14ac:dyDescent="0.25">
      <c r="A12" s="23"/>
      <c r="B12" s="17" t="s">
        <v>17</v>
      </c>
      <c r="C12" s="22" t="s">
        <v>16</v>
      </c>
      <c r="D12" s="17" t="s">
        <v>15</v>
      </c>
      <c r="E12" s="18" t="s">
        <v>14</v>
      </c>
      <c r="F12" s="17">
        <v>3</v>
      </c>
      <c r="G12" s="17">
        <v>3</v>
      </c>
      <c r="H12" s="20" t="str">
        <f>INDEX([3]Listas!$L$4:$P$8,F12,G12)</f>
        <v>ALTA</v>
      </c>
      <c r="I12" s="21" t="s">
        <v>13</v>
      </c>
      <c r="J12" s="19" t="s">
        <v>12</v>
      </c>
      <c r="K12" s="19" t="str">
        <f>IF('[3]Evaluación de Controles'!F22="X","Probabilidad",IF('[3]Evaluación de Controles'!H22="X","Impacto",))</f>
        <v>Probabilidad</v>
      </c>
      <c r="L12" s="17">
        <f>'[3]Evaluación de Controles'!X22</f>
        <v>70</v>
      </c>
      <c r="M12" s="17">
        <f>IF('[3]Evaluación de Controles'!F22="X",IF(L12&gt;75,IF(F12&gt;2,F12-2,IF(F12&gt;1,F12-1,F12)),IF(L12&gt;50,IF(F12&gt;1,F12-1,F12),F12)),F12)</f>
        <v>2</v>
      </c>
      <c r="N12" s="17">
        <f>IF('[3]Evaluación de Controles'!H22="X",IF(L12&gt;75,IF(G12&gt;2,G12-2,IF(G12&gt;1,G12-1,G12)),IF(L12&gt;50,IF(G12&gt;1,G12-1,G12),G12)),G12)</f>
        <v>2</v>
      </c>
      <c r="O12" s="20" t="str">
        <f>INDEX([3]Listas!$L$4:$P$8,M12,N12)</f>
        <v>BAJA</v>
      </c>
      <c r="P12" s="19" t="s">
        <v>11</v>
      </c>
      <c r="Q12" s="17" t="s">
        <v>10</v>
      </c>
      <c r="R12" s="18" t="s">
        <v>9</v>
      </c>
      <c r="S12" s="17" t="s">
        <v>8</v>
      </c>
      <c r="T12" s="17" t="s">
        <v>7</v>
      </c>
      <c r="U12" s="17" t="s">
        <v>643</v>
      </c>
      <c r="V12" s="275"/>
      <c r="W12" s="274"/>
      <c r="X12" s="275"/>
      <c r="Y12" s="274"/>
      <c r="Z12" s="275"/>
      <c r="AA12" s="345"/>
      <c r="AB12" s="275"/>
      <c r="AC12" s="345"/>
    </row>
    <row r="13" spans="1:29" s="15" customFormat="1" ht="16.5" hidden="1" customHeight="1" x14ac:dyDescent="0.25">
      <c r="A13" s="23"/>
      <c r="B13" s="17"/>
      <c r="C13" s="22"/>
      <c r="D13" s="17"/>
      <c r="E13" s="18"/>
      <c r="F13" s="17"/>
      <c r="G13" s="17"/>
      <c r="H13" s="20"/>
      <c r="I13" s="21"/>
      <c r="J13" s="19"/>
      <c r="K13" s="19"/>
      <c r="L13" s="17"/>
      <c r="M13" s="17"/>
      <c r="N13" s="17"/>
      <c r="O13" s="20"/>
      <c r="P13" s="19"/>
      <c r="Q13" s="17"/>
      <c r="R13" s="18"/>
      <c r="S13" s="17"/>
      <c r="T13" s="17"/>
      <c r="U13" s="17"/>
    </row>
    <row r="14" spans="1:29" s="15" customFormat="1" ht="38.25" hidden="1" customHeight="1" x14ac:dyDescent="0.25">
      <c r="A14" s="23"/>
      <c r="B14" s="17"/>
      <c r="C14" s="22"/>
      <c r="D14" s="17"/>
      <c r="E14" s="18"/>
      <c r="F14" s="17"/>
      <c r="G14" s="17"/>
      <c r="H14" s="20"/>
      <c r="I14" s="21"/>
      <c r="J14" s="19"/>
      <c r="K14" s="19"/>
      <c r="L14" s="17"/>
      <c r="M14" s="17"/>
      <c r="N14" s="17"/>
      <c r="O14" s="20"/>
      <c r="P14" s="19"/>
      <c r="Q14" s="17"/>
      <c r="R14" s="18"/>
      <c r="S14" s="17"/>
      <c r="T14" s="17"/>
      <c r="U14" s="17"/>
    </row>
    <row r="15" spans="1:29" x14ac:dyDescent="0.2">
      <c r="C15" s="14"/>
      <c r="L15" s="8"/>
    </row>
    <row r="16" spans="1:29" x14ac:dyDescent="0.2">
      <c r="B16" s="9"/>
      <c r="C16" s="9"/>
      <c r="D16" s="9"/>
      <c r="E16" s="9"/>
      <c r="F16" s="372" t="s">
        <v>6</v>
      </c>
      <c r="G16" s="372"/>
      <c r="H16" s="7">
        <f>COUNTIF(H9:H12,"BAJA")</f>
        <v>0</v>
      </c>
      <c r="L16" s="8"/>
      <c r="M16" s="372" t="s">
        <v>6</v>
      </c>
      <c r="N16" s="372"/>
      <c r="O16" s="7">
        <f>COUNTIF(O9:O12,"BAJA")</f>
        <v>2</v>
      </c>
    </row>
    <row r="17" spans="2:21" x14ac:dyDescent="0.2">
      <c r="B17" s="409"/>
      <c r="C17" s="409"/>
      <c r="D17" s="409"/>
      <c r="E17" s="409"/>
      <c r="F17" s="372" t="s">
        <v>5</v>
      </c>
      <c r="G17" s="372"/>
      <c r="H17" s="7">
        <f>COUNTIF(H9:H12,"MODERADA")</f>
        <v>2</v>
      </c>
      <c r="L17" s="9"/>
      <c r="M17" s="372" t="s">
        <v>5</v>
      </c>
      <c r="N17" s="372"/>
      <c r="O17" s="7">
        <f>COUNTIF(O9:O12,"MODERADA")</f>
        <v>0</v>
      </c>
    </row>
    <row r="18" spans="2:21" x14ac:dyDescent="0.2">
      <c r="B18" s="12"/>
      <c r="D18" s="12"/>
      <c r="F18" s="372" t="s">
        <v>4</v>
      </c>
      <c r="G18" s="372"/>
      <c r="H18" s="7">
        <f>COUNTIF(H9:H12,"ALTA")</f>
        <v>2</v>
      </c>
      <c r="M18" s="372" t="s">
        <v>4</v>
      </c>
      <c r="N18" s="372"/>
      <c r="O18" s="7">
        <f>COUNTIF(O9:O12,"ALTA")</f>
        <v>0</v>
      </c>
      <c r="P18" s="1"/>
      <c r="U18" s="1"/>
    </row>
    <row r="19" spans="2:21" ht="15.75" x14ac:dyDescent="0.2">
      <c r="B19" s="11" t="s">
        <v>3</v>
      </c>
      <c r="D19" s="10" t="s">
        <v>2</v>
      </c>
      <c r="E19" s="9"/>
      <c r="F19" s="372" t="s">
        <v>1</v>
      </c>
      <c r="G19" s="372"/>
      <c r="H19" s="7">
        <f>COUNTIF(H9:H12,"EXTREMA")</f>
        <v>0</v>
      </c>
      <c r="L19" s="8"/>
      <c r="M19" s="372" t="s">
        <v>1</v>
      </c>
      <c r="N19" s="372"/>
      <c r="O19" s="7">
        <f>COUNTIF(O9:O12,"EXTREMA")</f>
        <v>0</v>
      </c>
    </row>
    <row r="20" spans="2:21" x14ac:dyDescent="0.2">
      <c r="L20" s="1" t="s">
        <v>0</v>
      </c>
      <c r="O20" s="1"/>
      <c r="P20" s="1"/>
      <c r="U20" s="1"/>
    </row>
    <row r="21" spans="2:21" ht="15.75" x14ac:dyDescent="0.2">
      <c r="B21" s="6"/>
      <c r="C21" s="5"/>
    </row>
  </sheetData>
  <mergeCells count="36">
    <mergeCell ref="M19:N19"/>
    <mergeCell ref="F19:G19"/>
    <mergeCell ref="F18:G18"/>
    <mergeCell ref="M16:N16"/>
    <mergeCell ref="M17:N17"/>
    <mergeCell ref="M18:N18"/>
    <mergeCell ref="F16:G16"/>
    <mergeCell ref="F17:G17"/>
    <mergeCell ref="B7:B8"/>
    <mergeCell ref="B17:E17"/>
    <mergeCell ref="R7:R8"/>
    <mergeCell ref="S7:S8"/>
    <mergeCell ref="M7:N7"/>
    <mergeCell ref="O7:O8"/>
    <mergeCell ref="L7:L8"/>
    <mergeCell ref="C7:C8"/>
    <mergeCell ref="D7:D8"/>
    <mergeCell ref="E7:E8"/>
    <mergeCell ref="F7:G7"/>
    <mergeCell ref="H7:H8"/>
    <mergeCell ref="J7:K7"/>
    <mergeCell ref="I7:I8"/>
    <mergeCell ref="X7:Y7"/>
    <mergeCell ref="Z7:AA7"/>
    <mergeCell ref="AB7:AC7"/>
    <mergeCell ref="C1:U1"/>
    <mergeCell ref="C2:U2"/>
    <mergeCell ref="U7:U8"/>
    <mergeCell ref="P7:P8"/>
    <mergeCell ref="Q7:Q8"/>
    <mergeCell ref="T7:T8"/>
    <mergeCell ref="E4:P4"/>
    <mergeCell ref="Q4:R4"/>
    <mergeCell ref="S4:U4"/>
    <mergeCell ref="E5:U5"/>
    <mergeCell ref="V7:W7"/>
  </mergeCells>
  <conditionalFormatting sqref="H6 O6 H15:H1048576 O15:O1048576">
    <cfRule type="cellIs" dxfId="534" priority="24" operator="equal">
      <formula>"BAJA"</formula>
    </cfRule>
  </conditionalFormatting>
  <conditionalFormatting sqref="H6 O6 H15:H1048576 O15:O1048576">
    <cfRule type="cellIs" dxfId="533" priority="21" operator="equal">
      <formula>"EXTREMA"</formula>
    </cfRule>
    <cfRule type="cellIs" dxfId="532" priority="22" operator="equal">
      <formula>"ALTA"</formula>
    </cfRule>
    <cfRule type="cellIs" dxfId="531" priority="23" operator="equal">
      <formula>"MODERADA"</formula>
    </cfRule>
  </conditionalFormatting>
  <conditionalFormatting sqref="E6:F6 F9:G14 E15:F1048576 M6:N6 M15:N1048576">
    <cfRule type="colorScale" priority="20">
      <colorScale>
        <cfvo type="num" val="1"/>
        <cfvo type="num" val="3"/>
        <cfvo type="num" val="5"/>
        <color theme="6" tint="-0.499984740745262"/>
        <color rgb="FFFFFF00"/>
        <color rgb="FFC00000"/>
      </colorScale>
    </cfRule>
  </conditionalFormatting>
  <conditionalFormatting sqref="H9:H14">
    <cfRule type="cellIs" dxfId="530" priority="16" operator="equal">
      <formula>"EXTREMA"</formula>
    </cfRule>
    <cfRule type="cellIs" dxfId="529" priority="17" operator="equal">
      <formula>"ALTA"</formula>
    </cfRule>
    <cfRule type="cellIs" dxfId="528" priority="18" operator="equal">
      <formula>"MODERADA"</formula>
    </cfRule>
    <cfRule type="cellIs" dxfId="527" priority="19" operator="equal">
      <formula>"BAJA"</formula>
    </cfRule>
  </conditionalFormatting>
  <conditionalFormatting sqref="O9:O14">
    <cfRule type="cellIs" dxfId="526" priority="12" operator="equal">
      <formula>"EXTREMA"</formula>
    </cfRule>
    <cfRule type="cellIs" dxfId="525" priority="13" operator="equal">
      <formula>"ALTA"</formula>
    </cfRule>
    <cfRule type="cellIs" dxfId="524" priority="14" operator="equal">
      <formula>"MODERADA"</formula>
    </cfRule>
    <cfRule type="cellIs" dxfId="523" priority="15" operator="equal">
      <formula>"BAJA"</formula>
    </cfRule>
  </conditionalFormatting>
  <conditionalFormatting sqref="M9:N14">
    <cfRule type="colorScale" priority="11">
      <colorScale>
        <cfvo type="num" val="1"/>
        <cfvo type="num" val="3"/>
        <cfvo type="num" val="5"/>
        <color theme="6" tint="-0.499984740745262"/>
        <color rgb="FFFFFF00"/>
        <color rgb="FFC00000"/>
      </colorScale>
    </cfRule>
  </conditionalFormatting>
  <conditionalFormatting sqref="F7:G8 M7:N8">
    <cfRule type="colorScale" priority="10">
      <colorScale>
        <cfvo type="num" val="1"/>
        <cfvo type="num" val="3"/>
        <cfvo type="num" val="5"/>
        <color theme="6" tint="-0.499984740745262"/>
        <color rgb="FFFFFF00"/>
        <color rgb="FFC00000"/>
      </colorScale>
    </cfRule>
  </conditionalFormatting>
  <conditionalFormatting sqref="H7:H8 O7:O8">
    <cfRule type="cellIs" dxfId="522" priority="9" operator="equal">
      <formula>"BAJA"</formula>
    </cfRule>
  </conditionalFormatting>
  <conditionalFormatting sqref="H7:H8 O7:O8">
    <cfRule type="cellIs" dxfId="521" priority="6" operator="equal">
      <formula>"EXTREMA"</formula>
    </cfRule>
    <cfRule type="cellIs" dxfId="520" priority="7" operator="equal">
      <formula>"ALTA"</formula>
    </cfRule>
    <cfRule type="cellIs" dxfId="519" priority="8" operator="equal">
      <formula>"MODERADA"</formula>
    </cfRule>
  </conditionalFormatting>
  <conditionalFormatting sqref="I3 P3">
    <cfRule type="cellIs" dxfId="518" priority="5" operator="equal">
      <formula>"BAJA"</formula>
    </cfRule>
  </conditionalFormatting>
  <conditionalFormatting sqref="I3 P3">
    <cfRule type="cellIs" dxfId="517" priority="2" operator="equal">
      <formula>"EXTREMA"</formula>
    </cfRule>
    <cfRule type="cellIs" dxfId="516" priority="3" operator="equal">
      <formula>"ALTA"</formula>
    </cfRule>
    <cfRule type="cellIs" dxfId="515" priority="4" operator="equal">
      <formula>"MODERADA"</formula>
    </cfRule>
  </conditionalFormatting>
  <conditionalFormatting sqref="F3:G3 N3:O3">
    <cfRule type="colorScale" priority="1">
      <colorScale>
        <cfvo type="num" val="1"/>
        <cfvo type="num" val="3"/>
        <cfvo type="num" val="5"/>
        <color theme="6" tint="-0.499984740745262"/>
        <color rgb="FFFFFF00"/>
        <color rgb="FFC00000"/>
      </colorScale>
    </cfRule>
  </conditionalFormatting>
  <printOptions horizontalCentered="1"/>
  <pageMargins left="0.19685039370078741" right="0.27559055118110237" top="0.6692913385826772" bottom="0.23622047244094491" header="0.31496062992125984" footer="0.15748031496062992"/>
  <pageSetup paperSize="5" scale="44" fitToHeight="0"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pageSetUpPr autoPageBreaks="0" fitToPage="1"/>
  </sheetPr>
  <dimension ref="A1:AC36"/>
  <sheetViews>
    <sheetView showGridLines="0" topLeftCell="A10" zoomScale="80" zoomScaleNormal="80" workbookViewId="0">
      <selection activeCell="D11" sqref="D11"/>
    </sheetView>
  </sheetViews>
  <sheetFormatPr baseColWidth="10" defaultColWidth="11.42578125" defaultRowHeight="12" x14ac:dyDescent="0.2"/>
  <cols>
    <col min="1" max="1" width="29.42578125" style="1" customWidth="1"/>
    <col min="2" max="2" width="21.7109375" style="1" customWidth="1"/>
    <col min="3" max="3" width="19.7109375" style="1" customWidth="1"/>
    <col min="4" max="4" width="21.710937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9.140625" style="1" customWidth="1"/>
    <col min="20" max="20" width="16.7109375" style="1" customWidth="1"/>
    <col min="21" max="21" width="16.7109375" style="2" customWidth="1"/>
    <col min="22" max="22" width="14.28515625" style="1" bestFit="1" customWidth="1"/>
    <col min="23" max="23" width="47.85546875" style="1" bestFit="1" customWidth="1"/>
    <col min="24" max="24" width="14.28515625" style="1" bestFit="1" customWidth="1"/>
    <col min="25" max="25" width="53.7109375" style="1" bestFit="1" customWidth="1"/>
    <col min="26" max="26" width="14.28515625" style="1" bestFit="1" customWidth="1"/>
    <col min="27" max="27" width="51" style="1" bestFit="1" customWidth="1"/>
    <col min="28" max="28" width="14.28515625" style="1" bestFit="1" customWidth="1"/>
    <col min="29" max="29" width="55.42578125" style="1" customWidth="1"/>
    <col min="30" max="16384" width="11.42578125" style="1"/>
  </cols>
  <sheetData>
    <row r="1" spans="1:29" ht="21" customHeight="1" x14ac:dyDescent="0.35">
      <c r="E1" s="389" t="s">
        <v>322</v>
      </c>
      <c r="F1" s="389"/>
      <c r="G1" s="389"/>
      <c r="H1" s="389"/>
      <c r="I1" s="389"/>
      <c r="J1" s="389"/>
      <c r="K1" s="389"/>
      <c r="L1" s="389"/>
      <c r="M1" s="389"/>
      <c r="N1" s="389"/>
      <c r="O1" s="389"/>
      <c r="P1" s="389"/>
      <c r="Q1" s="389"/>
      <c r="R1" s="389"/>
      <c r="S1" s="389"/>
      <c r="T1" s="389"/>
      <c r="U1" s="389"/>
    </row>
    <row r="2" spans="1:29" ht="23.25" customHeight="1" x14ac:dyDescent="0.35">
      <c r="E2" s="389" t="s">
        <v>323</v>
      </c>
      <c r="F2" s="389"/>
      <c r="G2" s="389"/>
      <c r="H2" s="389"/>
      <c r="I2" s="389"/>
      <c r="J2" s="389"/>
      <c r="K2" s="389"/>
      <c r="L2" s="389"/>
      <c r="M2" s="389"/>
      <c r="N2" s="389"/>
      <c r="O2" s="389"/>
      <c r="P2" s="389"/>
      <c r="Q2" s="389"/>
      <c r="R2" s="389"/>
      <c r="S2" s="389"/>
      <c r="T2" s="389"/>
      <c r="U2" s="389"/>
    </row>
    <row r="3" spans="1:29" ht="26.25" customHeight="1" x14ac:dyDescent="0.35">
      <c r="G3" s="36"/>
      <c r="H3" s="36"/>
      <c r="I3" s="36"/>
      <c r="J3" s="36"/>
      <c r="K3" s="37"/>
      <c r="L3" s="36"/>
      <c r="M3" s="36"/>
      <c r="N3" s="36"/>
      <c r="O3" s="36"/>
      <c r="P3" s="1"/>
      <c r="R3" s="3"/>
      <c r="S3" s="3"/>
      <c r="U3" s="1"/>
    </row>
    <row r="4" spans="1:29" ht="21.75" thickBot="1" x14ac:dyDescent="0.4">
      <c r="D4" s="36"/>
      <c r="E4" s="36"/>
      <c r="F4" s="36"/>
      <c r="G4" s="36"/>
      <c r="H4" s="37"/>
      <c r="I4" s="36"/>
      <c r="J4" s="36"/>
      <c r="K4" s="36"/>
      <c r="L4" s="36"/>
    </row>
    <row r="5" spans="1:29" s="15" customFormat="1" ht="24" customHeight="1" x14ac:dyDescent="0.25">
      <c r="A5" s="13"/>
      <c r="D5" s="290" t="s">
        <v>67</v>
      </c>
      <c r="E5" s="426" t="s">
        <v>183</v>
      </c>
      <c r="F5" s="419"/>
      <c r="G5" s="419"/>
      <c r="H5" s="419"/>
      <c r="I5" s="419"/>
      <c r="J5" s="419"/>
      <c r="K5" s="419"/>
      <c r="L5" s="419"/>
      <c r="M5" s="419"/>
      <c r="N5" s="419"/>
      <c r="O5" s="419"/>
      <c r="P5" s="419"/>
      <c r="Q5" s="420" t="s">
        <v>65</v>
      </c>
      <c r="R5" s="420"/>
      <c r="S5" s="421">
        <v>2023</v>
      </c>
      <c r="T5" s="421"/>
      <c r="U5" s="422"/>
    </row>
    <row r="6" spans="1:29" s="15" customFormat="1" ht="42" customHeight="1" thickBot="1" x14ac:dyDescent="0.3">
      <c r="A6" s="13"/>
      <c r="D6" s="291" t="s">
        <v>64</v>
      </c>
      <c r="E6" s="427" t="s">
        <v>184</v>
      </c>
      <c r="F6" s="423"/>
      <c r="G6" s="423"/>
      <c r="H6" s="423"/>
      <c r="I6" s="423"/>
      <c r="J6" s="423"/>
      <c r="K6" s="423"/>
      <c r="L6" s="423"/>
      <c r="M6" s="423"/>
      <c r="N6" s="423"/>
      <c r="O6" s="423"/>
      <c r="P6" s="423"/>
      <c r="Q6" s="423"/>
      <c r="R6" s="423"/>
      <c r="S6" s="423"/>
      <c r="T6" s="423"/>
      <c r="U6" s="424"/>
    </row>
    <row r="7" spans="1:29" s="15" customFormat="1" ht="15" x14ac:dyDescent="0.25">
      <c r="A7" s="13"/>
      <c r="B7" s="34"/>
      <c r="C7" s="34"/>
      <c r="H7" s="33"/>
      <c r="I7" s="25"/>
      <c r="J7" s="25"/>
      <c r="O7" s="33"/>
      <c r="P7" s="33"/>
      <c r="U7" s="33"/>
    </row>
    <row r="8" spans="1:29" s="25" customFormat="1" ht="30" customHeight="1" x14ac:dyDescent="0.25">
      <c r="A8" s="13"/>
      <c r="B8" s="363" t="s">
        <v>62</v>
      </c>
      <c r="C8" s="363" t="s">
        <v>61</v>
      </c>
      <c r="D8" s="363" t="s">
        <v>59</v>
      </c>
      <c r="E8" s="390" t="s">
        <v>58</v>
      </c>
      <c r="F8" s="363" t="s">
        <v>57</v>
      </c>
      <c r="G8" s="363"/>
      <c r="H8" s="370" t="s">
        <v>52</v>
      </c>
      <c r="I8" s="365" t="s">
        <v>56</v>
      </c>
      <c r="J8" s="367" t="s">
        <v>55</v>
      </c>
      <c r="K8" s="368"/>
      <c r="L8" s="391" t="s">
        <v>54</v>
      </c>
      <c r="M8" s="363" t="s">
        <v>53</v>
      </c>
      <c r="N8" s="363"/>
      <c r="O8" s="370" t="s">
        <v>52</v>
      </c>
      <c r="P8" s="390" t="s">
        <v>51</v>
      </c>
      <c r="Q8" s="363" t="s">
        <v>50</v>
      </c>
      <c r="R8" s="425" t="s">
        <v>49</v>
      </c>
      <c r="S8" s="363" t="s">
        <v>185</v>
      </c>
      <c r="T8" s="365" t="s">
        <v>47</v>
      </c>
      <c r="U8" s="363" t="s">
        <v>46</v>
      </c>
      <c r="V8" s="369" t="s">
        <v>654</v>
      </c>
      <c r="W8" s="369"/>
      <c r="X8" s="369" t="s">
        <v>655</v>
      </c>
      <c r="Y8" s="369"/>
      <c r="Z8" s="369" t="s">
        <v>656</v>
      </c>
      <c r="AA8" s="369"/>
      <c r="AB8" s="369" t="s">
        <v>657</v>
      </c>
      <c r="AC8" s="369"/>
    </row>
    <row r="9" spans="1:29" s="25" customFormat="1" ht="87" customHeight="1" x14ac:dyDescent="0.25">
      <c r="A9" s="13"/>
      <c r="B9" s="363"/>
      <c r="C9" s="363"/>
      <c r="D9" s="363"/>
      <c r="E9" s="390"/>
      <c r="F9" s="32" t="s">
        <v>42</v>
      </c>
      <c r="G9" s="31" t="s">
        <v>41</v>
      </c>
      <c r="H9" s="371"/>
      <c r="I9" s="366"/>
      <c r="J9" s="30" t="s">
        <v>44</v>
      </c>
      <c r="K9" s="29" t="s">
        <v>43</v>
      </c>
      <c r="L9" s="392"/>
      <c r="M9" s="28" t="s">
        <v>42</v>
      </c>
      <c r="N9" s="27" t="s">
        <v>41</v>
      </c>
      <c r="O9" s="371"/>
      <c r="P9" s="390"/>
      <c r="Q9" s="363"/>
      <c r="R9" s="425"/>
      <c r="S9" s="363"/>
      <c r="T9" s="366"/>
      <c r="U9" s="363"/>
      <c r="V9" s="26" t="s">
        <v>630</v>
      </c>
      <c r="W9" s="26" t="s">
        <v>40</v>
      </c>
      <c r="X9" s="26" t="s">
        <v>630</v>
      </c>
      <c r="Y9" s="26" t="s">
        <v>40</v>
      </c>
      <c r="Z9" s="26" t="s">
        <v>630</v>
      </c>
      <c r="AA9" s="26" t="s">
        <v>40</v>
      </c>
      <c r="AB9" s="26" t="s">
        <v>630</v>
      </c>
      <c r="AC9" s="26" t="s">
        <v>40</v>
      </c>
    </row>
    <row r="10" spans="1:29" s="15" customFormat="1" ht="149.25" customHeight="1" x14ac:dyDescent="0.25">
      <c r="A10" s="23"/>
      <c r="B10" s="17" t="s">
        <v>186</v>
      </c>
      <c r="C10" s="22" t="s">
        <v>187</v>
      </c>
      <c r="D10" s="17" t="s">
        <v>188</v>
      </c>
      <c r="E10" s="18" t="s">
        <v>14</v>
      </c>
      <c r="F10" s="17">
        <v>5</v>
      </c>
      <c r="G10" s="17">
        <v>3</v>
      </c>
      <c r="H10" s="20" t="str">
        <f>INDEX([4]Listas!$L$4:$P$8,F10,G10)</f>
        <v>EXTREMA</v>
      </c>
      <c r="I10" s="21" t="s">
        <v>189</v>
      </c>
      <c r="J10" s="19" t="s">
        <v>20</v>
      </c>
      <c r="K10" s="19"/>
      <c r="L10" s="17">
        <f>'[4]Evaluación de Controles'!X23</f>
        <v>85</v>
      </c>
      <c r="M10" s="17">
        <f>IF('[4]Evaluación de Controles'!F23="X",IF(L10&gt;75,IF(F10&gt;2,F10-2,IF(F10&gt;1,F10-1,F10)),IF(L10&gt;50,IF(F10&gt;1,F10-1,F10),F10)),F10)</f>
        <v>3</v>
      </c>
      <c r="N10" s="17">
        <f>IF('[4]Evaluación de Controles'!H23="X",IF(L10&gt;75,IF(G10&gt;2,G10-2,IF(G10&gt;1,G10-1,G10)),IF(L10&gt;50,IF(G10&gt;1,G10-1,G10),G10)),G10)</f>
        <v>3</v>
      </c>
      <c r="O10" s="20" t="str">
        <f>INDEX([4]Listas!$L$4:$P$8,M10,N10)</f>
        <v>ALTA</v>
      </c>
      <c r="P10" s="19" t="s">
        <v>190</v>
      </c>
      <c r="Q10" s="17" t="s">
        <v>191</v>
      </c>
      <c r="R10" s="19" t="s">
        <v>192</v>
      </c>
      <c r="S10" s="17" t="s">
        <v>193</v>
      </c>
      <c r="T10" s="17" t="s">
        <v>194</v>
      </c>
      <c r="U10" s="17" t="s">
        <v>195</v>
      </c>
      <c r="V10" s="275"/>
      <c r="W10" s="274"/>
      <c r="X10" s="275"/>
      <c r="Y10" s="274"/>
      <c r="Z10" s="275"/>
      <c r="AA10" s="336"/>
      <c r="AB10" s="275"/>
      <c r="AC10" s="336"/>
    </row>
    <row r="11" spans="1:29" s="15" customFormat="1" ht="162" customHeight="1" x14ac:dyDescent="0.25">
      <c r="A11" s="23"/>
      <c r="B11" s="17" t="s">
        <v>196</v>
      </c>
      <c r="C11" s="22" t="s">
        <v>197</v>
      </c>
      <c r="D11" s="17" t="s">
        <v>198</v>
      </c>
      <c r="E11" s="18" t="s">
        <v>75</v>
      </c>
      <c r="F11" s="17">
        <v>3</v>
      </c>
      <c r="G11" s="17">
        <v>3</v>
      </c>
      <c r="H11" s="20" t="str">
        <f>INDEX([4]Listas!$L$4:$P$8,F11,G11)</f>
        <v>ALTA</v>
      </c>
      <c r="I11" s="21" t="s">
        <v>199</v>
      </c>
      <c r="J11" s="19" t="s">
        <v>12</v>
      </c>
      <c r="K11" s="19" t="str">
        <f>IF('[4]Evaluación de Controles'!F24="X","Probabilidad",IF('[4]Evaluación de Controles'!H24="X","Impacto",))</f>
        <v>Probabilidad</v>
      </c>
      <c r="L11" s="17">
        <f>'[4]Evaluación de Controles'!X24</f>
        <v>85</v>
      </c>
      <c r="M11" s="17">
        <f>IF('[4]Evaluación de Controles'!F24="X",IF(L11&gt;75,IF(F11&gt;2,F11-2,IF(F11&gt;1,F11-1,F11)),IF(L11&gt;50,IF(F11&gt;1,F11-1,F11),F11)),F11)</f>
        <v>1</v>
      </c>
      <c r="N11" s="17">
        <f>IF('[4]Evaluación de Controles'!H24="X",IF(L11&gt;75,IF(G11&gt;2,G11-2,IF(G11&gt;1,G11-1,G11)),IF(L11&gt;50,IF(G11&gt;1,G11-1,G11),G11)),G11)</f>
        <v>3</v>
      </c>
      <c r="O11" s="20" t="str">
        <f>INDEX([4]Listas!$L$4:$P$8,M11,N11)</f>
        <v>MODERADA</v>
      </c>
      <c r="P11" s="19" t="s">
        <v>11</v>
      </c>
      <c r="Q11" s="17" t="s">
        <v>200</v>
      </c>
      <c r="R11" s="19" t="s">
        <v>27</v>
      </c>
      <c r="S11" s="17" t="s">
        <v>193</v>
      </c>
      <c r="T11" s="17" t="s">
        <v>201</v>
      </c>
      <c r="U11" s="17" t="s">
        <v>202</v>
      </c>
      <c r="V11" s="275"/>
      <c r="W11" s="274"/>
      <c r="X11" s="275"/>
      <c r="Y11" s="274"/>
      <c r="Z11" s="275"/>
      <c r="AA11" s="336"/>
      <c r="AB11" s="275"/>
      <c r="AC11" s="336"/>
    </row>
    <row r="12" spans="1:29" s="15" customFormat="1" ht="157.5" customHeight="1" x14ac:dyDescent="0.25">
      <c r="A12" s="23"/>
      <c r="B12" s="17" t="s">
        <v>203</v>
      </c>
      <c r="C12" s="22" t="s">
        <v>204</v>
      </c>
      <c r="D12" s="17" t="s">
        <v>205</v>
      </c>
      <c r="E12" s="18" t="s">
        <v>14</v>
      </c>
      <c r="F12" s="17">
        <v>4</v>
      </c>
      <c r="G12" s="17">
        <v>3</v>
      </c>
      <c r="H12" s="20" t="str">
        <f>INDEX([4]Listas!$L$4:$P$8,F12,G12)</f>
        <v>ALTA</v>
      </c>
      <c r="I12" s="21" t="s">
        <v>206</v>
      </c>
      <c r="J12" s="19" t="s">
        <v>170</v>
      </c>
      <c r="K12" s="19" t="str">
        <f>IF('[4]Evaluación de Controles'!F25="X","Probabilidad",IF('[4]Evaluación de Controles'!H25="X","Impacto",))</f>
        <v>Probabilidad</v>
      </c>
      <c r="L12" s="17">
        <f>'[4]Evaluación de Controles'!X25</f>
        <v>85</v>
      </c>
      <c r="M12" s="17">
        <f>IF('[4]Evaluación de Controles'!F25="X",IF(L12&gt;75,IF(F12&gt;2,F12-2,IF(F12&gt;1,F12-1,F12)),IF(L12&gt;50,IF(F12&gt;1,F12-1,F12),F12)),F12)</f>
        <v>2</v>
      </c>
      <c r="N12" s="17">
        <f>IF('[4]Evaluación de Controles'!H25="X",IF(L12&gt;75,IF(G12&gt;2,G12-2,IF(G12&gt;1,G12-1,G12)),IF(L12&gt;50,IF(G12&gt;1,G12-1,G12),G12)),G12)</f>
        <v>3</v>
      </c>
      <c r="O12" s="20" t="str">
        <f>INDEX([4]Listas!$L$4:$P$8,M12,N12)</f>
        <v>MODERADA</v>
      </c>
      <c r="P12" s="19" t="s">
        <v>190</v>
      </c>
      <c r="Q12" s="17" t="s">
        <v>207</v>
      </c>
      <c r="R12" s="19" t="s">
        <v>208</v>
      </c>
      <c r="S12" s="17" t="s">
        <v>193</v>
      </c>
      <c r="T12" s="17" t="s">
        <v>209</v>
      </c>
      <c r="U12" s="17" t="s">
        <v>210</v>
      </c>
      <c r="V12" s="275"/>
      <c r="W12" s="274"/>
      <c r="X12" s="275"/>
      <c r="Y12" s="274"/>
      <c r="Z12" s="275"/>
      <c r="AA12" s="321"/>
      <c r="AB12" s="275"/>
      <c r="AC12" s="321"/>
    </row>
    <row r="13" spans="1:29" s="15" customFormat="1" ht="105.75" hidden="1" customHeight="1" x14ac:dyDescent="0.25">
      <c r="A13" s="23"/>
      <c r="B13" s="17"/>
      <c r="C13" s="22"/>
      <c r="D13" s="17"/>
      <c r="E13" s="18"/>
      <c r="F13" s="17"/>
      <c r="G13" s="17"/>
      <c r="H13" s="20"/>
      <c r="I13" s="21"/>
      <c r="J13" s="19"/>
      <c r="K13" s="19"/>
      <c r="L13" s="17"/>
      <c r="M13" s="17"/>
      <c r="N13" s="17"/>
      <c r="O13" s="20"/>
      <c r="P13" s="19"/>
      <c r="Q13" s="17"/>
      <c r="R13" s="19"/>
      <c r="S13" s="17"/>
      <c r="T13" s="17"/>
      <c r="U13" s="17"/>
    </row>
    <row r="14" spans="1:29" s="15" customFormat="1" ht="115.5" hidden="1" customHeight="1" x14ac:dyDescent="0.25">
      <c r="A14" s="23"/>
      <c r="B14" s="17"/>
      <c r="C14" s="22"/>
      <c r="D14" s="17"/>
      <c r="E14" s="18"/>
      <c r="F14" s="17"/>
      <c r="G14" s="17"/>
      <c r="H14" s="20"/>
      <c r="I14" s="21"/>
      <c r="J14" s="19"/>
      <c r="K14" s="19"/>
      <c r="L14" s="17"/>
      <c r="M14" s="17"/>
      <c r="N14" s="17"/>
      <c r="O14" s="20"/>
      <c r="P14" s="19"/>
      <c r="Q14" s="17"/>
      <c r="R14" s="19"/>
      <c r="S14" s="17"/>
      <c r="T14" s="17"/>
      <c r="U14" s="17"/>
    </row>
    <row r="15" spans="1:29" x14ac:dyDescent="0.2">
      <c r="H15" s="1"/>
      <c r="I15" s="1"/>
      <c r="J15" s="1"/>
      <c r="O15" s="1"/>
      <c r="P15" s="1"/>
      <c r="U15" s="1"/>
    </row>
    <row r="16" spans="1:29" x14ac:dyDescent="0.2">
      <c r="F16" s="372" t="s">
        <v>6</v>
      </c>
      <c r="G16" s="372"/>
      <c r="H16" s="7">
        <f>COUNTIF(H10:H12,"BAJA")</f>
        <v>0</v>
      </c>
      <c r="I16" s="1"/>
      <c r="J16" s="1"/>
      <c r="M16" s="372" t="s">
        <v>6</v>
      </c>
      <c r="N16" s="372"/>
      <c r="O16" s="7">
        <f>COUNTIF(O10:O12,"BAJA")</f>
        <v>0</v>
      </c>
      <c r="P16" s="1"/>
      <c r="U16" s="1"/>
    </row>
    <row r="17" spans="2:21" x14ac:dyDescent="0.2">
      <c r="F17" s="372" t="s">
        <v>5</v>
      </c>
      <c r="G17" s="372"/>
      <c r="H17" s="7">
        <f>COUNTIF(H10:H12,"MODERADA")</f>
        <v>0</v>
      </c>
      <c r="I17" s="1"/>
      <c r="J17" s="1"/>
      <c r="M17" s="372" t="s">
        <v>5</v>
      </c>
      <c r="N17" s="372"/>
      <c r="O17" s="7">
        <f>COUNTIF(O10:O12,"MODERADA")</f>
        <v>2</v>
      </c>
      <c r="P17" s="1"/>
      <c r="U17" s="1"/>
    </row>
    <row r="18" spans="2:21" x14ac:dyDescent="0.2">
      <c r="B18" s="12"/>
      <c r="D18" s="12"/>
      <c r="F18" s="372" t="s">
        <v>4</v>
      </c>
      <c r="G18" s="372"/>
      <c r="H18" s="7">
        <f>COUNTIF(H10:H12,"ALTA")</f>
        <v>2</v>
      </c>
      <c r="I18" s="1"/>
      <c r="J18" s="1"/>
      <c r="M18" s="372" t="s">
        <v>4</v>
      </c>
      <c r="N18" s="372"/>
      <c r="O18" s="7">
        <f>COUNTIF(O10:O12,"ALTA")</f>
        <v>1</v>
      </c>
      <c r="P18" s="1"/>
      <c r="U18" s="1"/>
    </row>
    <row r="19" spans="2:21" ht="15.75" x14ac:dyDescent="0.2">
      <c r="B19" s="11" t="s">
        <v>3</v>
      </c>
      <c r="D19" s="10" t="s">
        <v>2</v>
      </c>
      <c r="F19" s="372" t="s">
        <v>1</v>
      </c>
      <c r="G19" s="372"/>
      <c r="H19" s="7">
        <f>COUNTIF(H10:H12,"EXTREMA")</f>
        <v>1</v>
      </c>
      <c r="I19" s="1"/>
      <c r="J19" s="1"/>
      <c r="M19" s="372" t="s">
        <v>1</v>
      </c>
      <c r="N19" s="372"/>
      <c r="O19" s="7">
        <f>COUNTIF(O10:O12,"EXTREMA")</f>
        <v>0</v>
      </c>
      <c r="P19" s="1"/>
      <c r="U19" s="1"/>
    </row>
    <row r="20" spans="2:21" x14ac:dyDescent="0.2">
      <c r="H20" s="1"/>
      <c r="I20" s="1"/>
      <c r="J20" s="1"/>
      <c r="O20" s="1"/>
      <c r="P20" s="1"/>
      <c r="U20" s="1"/>
    </row>
    <row r="21" spans="2:21" x14ac:dyDescent="0.2">
      <c r="H21" s="1"/>
      <c r="I21" s="1"/>
      <c r="J21" s="1"/>
      <c r="O21" s="1"/>
      <c r="P21" s="1"/>
      <c r="U21" s="1"/>
    </row>
    <row r="22" spans="2:21" ht="15.75" x14ac:dyDescent="0.2">
      <c r="B22" s="6"/>
      <c r="C22" s="5"/>
      <c r="H22" s="1"/>
      <c r="I22" s="1"/>
      <c r="J22" s="1"/>
      <c r="O22" s="1"/>
      <c r="P22" s="1"/>
      <c r="U22" s="1"/>
    </row>
    <row r="23" spans="2:21" x14ac:dyDescent="0.2">
      <c r="H23" s="1"/>
      <c r="I23" s="1"/>
      <c r="J23" s="1"/>
      <c r="O23" s="1"/>
      <c r="P23" s="1"/>
      <c r="U23" s="1"/>
    </row>
    <row r="24" spans="2:21" x14ac:dyDescent="0.2">
      <c r="H24" s="1"/>
      <c r="I24" s="1"/>
      <c r="J24" s="1"/>
      <c r="O24" s="1"/>
      <c r="P24" s="1"/>
      <c r="U24" s="1"/>
    </row>
    <row r="25" spans="2:21" x14ac:dyDescent="0.2">
      <c r="H25" s="1"/>
      <c r="I25" s="1"/>
      <c r="J25" s="1"/>
      <c r="O25" s="1"/>
      <c r="P25" s="1"/>
      <c r="U25" s="1"/>
    </row>
    <row r="26" spans="2:21" x14ac:dyDescent="0.2">
      <c r="H26" s="1"/>
      <c r="I26" s="1"/>
      <c r="J26" s="1"/>
      <c r="O26" s="1"/>
      <c r="P26" s="1"/>
      <c r="U26" s="1"/>
    </row>
    <row r="27" spans="2:21" x14ac:dyDescent="0.2">
      <c r="H27" s="1"/>
      <c r="I27" s="1"/>
      <c r="J27" s="1"/>
      <c r="O27" s="1"/>
      <c r="P27" s="1"/>
      <c r="U27" s="1"/>
    </row>
    <row r="28" spans="2:21" x14ac:dyDescent="0.2">
      <c r="H28" s="1"/>
      <c r="I28" s="1"/>
      <c r="J28" s="1"/>
      <c r="O28" s="1"/>
      <c r="P28" s="1"/>
      <c r="U28" s="1"/>
    </row>
    <row r="29" spans="2:21" x14ac:dyDescent="0.2">
      <c r="H29" s="1"/>
      <c r="I29" s="1"/>
      <c r="J29" s="1"/>
      <c r="O29" s="1"/>
      <c r="P29" s="1"/>
      <c r="U29" s="1"/>
    </row>
    <row r="30" spans="2:21" ht="23.25" customHeight="1" x14ac:dyDescent="0.2">
      <c r="H30" s="1"/>
      <c r="I30" s="1"/>
      <c r="J30" s="1"/>
      <c r="O30" s="1"/>
      <c r="P30" s="1"/>
      <c r="U30" s="1"/>
    </row>
    <row r="31" spans="2:21" x14ac:dyDescent="0.2">
      <c r="H31" s="1"/>
      <c r="I31" s="1"/>
      <c r="J31" s="1"/>
      <c r="O31" s="1"/>
      <c r="P31" s="1"/>
      <c r="U31" s="1"/>
    </row>
    <row r="32" spans="2:21" x14ac:dyDescent="0.2">
      <c r="H32" s="1"/>
      <c r="I32" s="1"/>
      <c r="J32" s="1"/>
      <c r="O32" s="1"/>
      <c r="P32" s="1"/>
      <c r="U32" s="1"/>
    </row>
    <row r="33" spans="1:21" x14ac:dyDescent="0.2">
      <c r="H33" s="1"/>
      <c r="I33" s="1"/>
      <c r="J33" s="1"/>
      <c r="O33" s="1"/>
      <c r="P33" s="1"/>
      <c r="U33" s="1"/>
    </row>
    <row r="34" spans="1:21" s="2" customFormat="1" x14ac:dyDescent="0.2">
      <c r="A34" s="1"/>
      <c r="B34" s="1"/>
      <c r="C34" s="1"/>
      <c r="D34" s="1"/>
      <c r="E34" s="1"/>
      <c r="F34" s="1"/>
      <c r="G34" s="1"/>
      <c r="H34" s="1"/>
      <c r="I34" s="1"/>
      <c r="J34" s="1"/>
      <c r="K34" s="1"/>
      <c r="L34" s="1"/>
      <c r="M34" s="1"/>
      <c r="N34" s="1"/>
      <c r="O34" s="1"/>
      <c r="P34" s="1"/>
      <c r="Q34" s="1"/>
      <c r="R34" s="1"/>
      <c r="S34" s="1"/>
      <c r="T34" s="1"/>
      <c r="U34" s="1"/>
    </row>
    <row r="35" spans="1:21" s="2" customFormat="1" x14ac:dyDescent="0.2">
      <c r="A35" s="1"/>
      <c r="B35" s="1"/>
      <c r="C35" s="1"/>
      <c r="D35" s="1"/>
      <c r="E35" s="1"/>
      <c r="F35" s="1"/>
      <c r="G35" s="1"/>
      <c r="H35" s="1"/>
      <c r="I35" s="1"/>
      <c r="J35" s="1"/>
      <c r="K35" s="1"/>
      <c r="L35" s="1"/>
      <c r="M35" s="1"/>
      <c r="N35" s="1"/>
      <c r="O35" s="1"/>
      <c r="P35" s="1"/>
      <c r="Q35" s="1"/>
      <c r="R35" s="1"/>
      <c r="S35" s="1"/>
      <c r="T35" s="1"/>
      <c r="U35" s="1"/>
    </row>
    <row r="36" spans="1:21" s="2" customFormat="1" x14ac:dyDescent="0.2">
      <c r="A36" s="1"/>
      <c r="B36" s="1"/>
      <c r="C36" s="1"/>
      <c r="D36" s="1"/>
      <c r="E36" s="1"/>
      <c r="F36" s="1"/>
      <c r="G36" s="1"/>
      <c r="H36" s="1"/>
      <c r="I36" s="1"/>
      <c r="J36" s="1"/>
      <c r="K36" s="1"/>
      <c r="L36" s="1"/>
      <c r="M36" s="1"/>
      <c r="N36" s="1"/>
      <c r="O36" s="1"/>
      <c r="P36" s="1"/>
      <c r="Q36" s="1"/>
      <c r="R36" s="1"/>
      <c r="S36" s="1"/>
      <c r="T36" s="1"/>
      <c r="U36" s="1"/>
    </row>
  </sheetData>
  <mergeCells count="35">
    <mergeCell ref="B8:B9"/>
    <mergeCell ref="C8:C9"/>
    <mergeCell ref="D8:D9"/>
    <mergeCell ref="E8:E9"/>
    <mergeCell ref="L8:L9"/>
    <mergeCell ref="U8:U9"/>
    <mergeCell ref="I8:I9"/>
    <mergeCell ref="E5:P5"/>
    <mergeCell ref="Q5:R5"/>
    <mergeCell ref="S5:U5"/>
    <mergeCell ref="E6:U6"/>
    <mergeCell ref="F19:G19"/>
    <mergeCell ref="M19:N19"/>
    <mergeCell ref="F16:G16"/>
    <mergeCell ref="M16:N16"/>
    <mergeCell ref="F17:G17"/>
    <mergeCell ref="M17:N17"/>
    <mergeCell ref="F18:G18"/>
    <mergeCell ref="M18:N18"/>
    <mergeCell ref="Z8:AA8"/>
    <mergeCell ref="AB8:AC8"/>
    <mergeCell ref="Q8:Q9"/>
    <mergeCell ref="E1:U1"/>
    <mergeCell ref="E2:U2"/>
    <mergeCell ref="R8:R9"/>
    <mergeCell ref="S8:S9"/>
    <mergeCell ref="T8:T9"/>
    <mergeCell ref="H8:H9"/>
    <mergeCell ref="P8:P9"/>
    <mergeCell ref="X8:Y8"/>
    <mergeCell ref="V8:W8"/>
    <mergeCell ref="F8:G8"/>
    <mergeCell ref="J8:K8"/>
    <mergeCell ref="M8:N8"/>
    <mergeCell ref="O8:O9"/>
  </mergeCells>
  <conditionalFormatting sqref="H4 O4 H7 O7 H15:H1048576 O15:O1048576">
    <cfRule type="cellIs" dxfId="514" priority="87" operator="equal">
      <formula>"BAJA"</formula>
    </cfRule>
  </conditionalFormatting>
  <conditionalFormatting sqref="H4 O4 H7 O7 H15:H1048576 O15:O1048576">
    <cfRule type="cellIs" dxfId="513" priority="84" operator="equal">
      <formula>"EXTREMA"</formula>
    </cfRule>
    <cfRule type="cellIs" dxfId="512" priority="85" operator="equal">
      <formula>"ALTA"</formula>
    </cfRule>
    <cfRule type="cellIs" dxfId="511" priority="86" operator="equal">
      <formula>"MODERADA"</formula>
    </cfRule>
  </conditionalFormatting>
  <conditionalFormatting sqref="E15:F1048576 E4:F4 M4:N4 E7:F7 M7:N7 F10:G14 M15:N1048576">
    <cfRule type="colorScale" priority="83">
      <colorScale>
        <cfvo type="num" val="1"/>
        <cfvo type="num" val="3"/>
        <cfvo type="num" val="5"/>
        <color theme="6" tint="-0.499984740745262"/>
        <color rgb="FFFFFF00"/>
        <color rgb="FFC00000"/>
      </colorScale>
    </cfRule>
  </conditionalFormatting>
  <conditionalFormatting sqref="H16:H19">
    <cfRule type="cellIs" dxfId="510" priority="82" operator="equal">
      <formula>"BAJA"</formula>
    </cfRule>
  </conditionalFormatting>
  <conditionalFormatting sqref="H16:H19">
    <cfRule type="cellIs" dxfId="509" priority="79" operator="equal">
      <formula>"EXTREMA"</formula>
    </cfRule>
    <cfRule type="cellIs" dxfId="508" priority="80" operator="equal">
      <formula>"ALTA"</formula>
    </cfRule>
    <cfRule type="cellIs" dxfId="507" priority="81" operator="equal">
      <formula>"MODERADA"</formula>
    </cfRule>
  </conditionalFormatting>
  <conditionalFormatting sqref="F16:F19">
    <cfRule type="colorScale" priority="78">
      <colorScale>
        <cfvo type="num" val="1"/>
        <cfvo type="num" val="3"/>
        <cfvo type="num" val="5"/>
        <color theme="6" tint="-0.499984740745262"/>
        <color rgb="FFFFFF00"/>
        <color rgb="FFC00000"/>
      </colorScale>
    </cfRule>
  </conditionalFormatting>
  <conditionalFormatting sqref="H16:H19">
    <cfRule type="cellIs" dxfId="506" priority="77" operator="equal">
      <formula>"BAJA"</formula>
    </cfRule>
  </conditionalFormatting>
  <conditionalFormatting sqref="H16:H19">
    <cfRule type="cellIs" dxfId="505" priority="74" operator="equal">
      <formula>"EXTREMA"</formula>
    </cfRule>
    <cfRule type="cellIs" dxfId="504" priority="75" operator="equal">
      <formula>"ALTA"</formula>
    </cfRule>
    <cfRule type="cellIs" dxfId="503" priority="76" operator="equal">
      <formula>"MODERADA"</formula>
    </cfRule>
  </conditionalFormatting>
  <conditionalFormatting sqref="F16:F19">
    <cfRule type="colorScale" priority="73">
      <colorScale>
        <cfvo type="num" val="1"/>
        <cfvo type="num" val="3"/>
        <cfvo type="num" val="5"/>
        <color theme="6" tint="-0.499984740745262"/>
        <color rgb="FFFFFF00"/>
        <color rgb="FFC00000"/>
      </colorScale>
    </cfRule>
  </conditionalFormatting>
  <conditionalFormatting sqref="H16:H19">
    <cfRule type="cellIs" dxfId="502" priority="72" operator="equal">
      <formula>"BAJA"</formula>
    </cfRule>
  </conditionalFormatting>
  <conditionalFormatting sqref="H16:H19">
    <cfRule type="cellIs" dxfId="501" priority="69" operator="equal">
      <formula>"EXTREMA"</formula>
    </cfRule>
    <cfRule type="cellIs" dxfId="500" priority="70" operator="equal">
      <formula>"ALTA"</formula>
    </cfRule>
    <cfRule type="cellIs" dxfId="499" priority="71" operator="equal">
      <formula>"MODERADA"</formula>
    </cfRule>
  </conditionalFormatting>
  <conditionalFormatting sqref="F16:F19">
    <cfRule type="colorScale" priority="68">
      <colorScale>
        <cfvo type="num" val="1"/>
        <cfvo type="num" val="3"/>
        <cfvo type="num" val="5"/>
        <color theme="6" tint="-0.499984740745262"/>
        <color rgb="FFFFFF00"/>
        <color rgb="FFC00000"/>
      </colorScale>
    </cfRule>
  </conditionalFormatting>
  <conditionalFormatting sqref="H16:H19">
    <cfRule type="cellIs" dxfId="498" priority="67" operator="equal">
      <formula>"BAJA"</formula>
    </cfRule>
  </conditionalFormatting>
  <conditionalFormatting sqref="H16:H19">
    <cfRule type="cellIs" dxfId="497" priority="64" operator="equal">
      <formula>"EXTREMA"</formula>
    </cfRule>
    <cfRule type="cellIs" dxfId="496" priority="65" operator="equal">
      <formula>"ALTA"</formula>
    </cfRule>
    <cfRule type="cellIs" dxfId="495" priority="66" operator="equal">
      <formula>"MODERADA"</formula>
    </cfRule>
  </conditionalFormatting>
  <conditionalFormatting sqref="F16:F19">
    <cfRule type="colorScale" priority="63">
      <colorScale>
        <cfvo type="num" val="1"/>
        <cfvo type="num" val="3"/>
        <cfvo type="num" val="5"/>
        <color theme="6" tint="-0.499984740745262"/>
        <color rgb="FFFFFF00"/>
        <color rgb="FFC00000"/>
      </colorScale>
    </cfRule>
  </conditionalFormatting>
  <conditionalFormatting sqref="H16:H19">
    <cfRule type="cellIs" dxfId="494" priority="62" operator="equal">
      <formula>"BAJA"</formula>
    </cfRule>
  </conditionalFormatting>
  <conditionalFormatting sqref="H16:H19">
    <cfRule type="cellIs" dxfId="493" priority="59" operator="equal">
      <formula>"EXTREMA"</formula>
    </cfRule>
    <cfRule type="cellIs" dxfId="492" priority="60" operator="equal">
      <formula>"ALTA"</formula>
    </cfRule>
    <cfRule type="cellIs" dxfId="491" priority="61" operator="equal">
      <formula>"MODERADA"</formula>
    </cfRule>
  </conditionalFormatting>
  <conditionalFormatting sqref="F16:F19">
    <cfRule type="colorScale" priority="58">
      <colorScale>
        <cfvo type="num" val="1"/>
        <cfvo type="num" val="3"/>
        <cfvo type="num" val="5"/>
        <color theme="6" tint="-0.499984740745262"/>
        <color rgb="FFFFFF00"/>
        <color rgb="FFC00000"/>
      </colorScale>
    </cfRule>
  </conditionalFormatting>
  <conditionalFormatting sqref="H16:H19">
    <cfRule type="cellIs" dxfId="490" priority="57" operator="equal">
      <formula>"BAJA"</formula>
    </cfRule>
  </conditionalFormatting>
  <conditionalFormatting sqref="H16:H19">
    <cfRule type="cellIs" dxfId="489" priority="54" operator="equal">
      <formula>"EXTREMA"</formula>
    </cfRule>
    <cfRule type="cellIs" dxfId="488" priority="55" operator="equal">
      <formula>"ALTA"</formula>
    </cfRule>
    <cfRule type="cellIs" dxfId="487" priority="56" operator="equal">
      <formula>"MODERADA"</formula>
    </cfRule>
  </conditionalFormatting>
  <conditionalFormatting sqref="O16:O19">
    <cfRule type="cellIs" dxfId="486" priority="53" operator="equal">
      <formula>"BAJA"</formula>
    </cfRule>
  </conditionalFormatting>
  <conditionalFormatting sqref="O16:O19">
    <cfRule type="cellIs" dxfId="485" priority="50" operator="equal">
      <formula>"EXTREMA"</formula>
    </cfRule>
    <cfRule type="cellIs" dxfId="484" priority="51" operator="equal">
      <formula>"ALTA"</formula>
    </cfRule>
    <cfRule type="cellIs" dxfId="483" priority="52" operator="equal">
      <formula>"MODERADA"</formula>
    </cfRule>
  </conditionalFormatting>
  <conditionalFormatting sqref="M16:M19">
    <cfRule type="colorScale" priority="49">
      <colorScale>
        <cfvo type="num" val="1"/>
        <cfvo type="num" val="3"/>
        <cfvo type="num" val="5"/>
        <color theme="6" tint="-0.499984740745262"/>
        <color rgb="FFFFFF00"/>
        <color rgb="FFC00000"/>
      </colorScale>
    </cfRule>
  </conditionalFormatting>
  <conditionalFormatting sqref="O16:O19">
    <cfRule type="cellIs" dxfId="482" priority="48" operator="equal">
      <formula>"BAJA"</formula>
    </cfRule>
  </conditionalFormatting>
  <conditionalFormatting sqref="O16:O19">
    <cfRule type="cellIs" dxfId="481" priority="45" operator="equal">
      <formula>"EXTREMA"</formula>
    </cfRule>
    <cfRule type="cellIs" dxfId="480" priority="46" operator="equal">
      <formula>"ALTA"</formula>
    </cfRule>
    <cfRule type="cellIs" dxfId="479" priority="47" operator="equal">
      <formula>"MODERADA"</formula>
    </cfRule>
  </conditionalFormatting>
  <conditionalFormatting sqref="M16:M19">
    <cfRule type="colorScale" priority="44">
      <colorScale>
        <cfvo type="num" val="1"/>
        <cfvo type="num" val="3"/>
        <cfvo type="num" val="5"/>
        <color theme="6" tint="-0.499984740745262"/>
        <color rgb="FFFFFF00"/>
        <color rgb="FFC00000"/>
      </colorScale>
    </cfRule>
  </conditionalFormatting>
  <conditionalFormatting sqref="O16:O19">
    <cfRule type="cellIs" dxfId="478" priority="43" operator="equal">
      <formula>"BAJA"</formula>
    </cfRule>
  </conditionalFormatting>
  <conditionalFormatting sqref="O16:O19">
    <cfRule type="cellIs" dxfId="477" priority="40" operator="equal">
      <formula>"EXTREMA"</formula>
    </cfRule>
    <cfRule type="cellIs" dxfId="476" priority="41" operator="equal">
      <formula>"ALTA"</formula>
    </cfRule>
    <cfRule type="cellIs" dxfId="475" priority="42" operator="equal">
      <formula>"MODERADA"</formula>
    </cfRule>
  </conditionalFormatting>
  <conditionalFormatting sqref="M16:M19">
    <cfRule type="colorScale" priority="39">
      <colorScale>
        <cfvo type="num" val="1"/>
        <cfvo type="num" val="3"/>
        <cfvo type="num" val="5"/>
        <color theme="6" tint="-0.499984740745262"/>
        <color rgb="FFFFFF00"/>
        <color rgb="FFC00000"/>
      </colorScale>
    </cfRule>
  </conditionalFormatting>
  <conditionalFormatting sqref="O16:O19">
    <cfRule type="cellIs" dxfId="474" priority="38" operator="equal">
      <formula>"BAJA"</formula>
    </cfRule>
  </conditionalFormatting>
  <conditionalFormatting sqref="O16:O19">
    <cfRule type="cellIs" dxfId="473" priority="35" operator="equal">
      <formula>"EXTREMA"</formula>
    </cfRule>
    <cfRule type="cellIs" dxfId="472" priority="36" operator="equal">
      <formula>"ALTA"</formula>
    </cfRule>
    <cfRule type="cellIs" dxfId="471" priority="37" operator="equal">
      <formula>"MODERADA"</formula>
    </cfRule>
  </conditionalFormatting>
  <conditionalFormatting sqref="M16:M19">
    <cfRule type="colorScale" priority="34">
      <colorScale>
        <cfvo type="num" val="1"/>
        <cfvo type="num" val="3"/>
        <cfvo type="num" val="5"/>
        <color theme="6" tint="-0.499984740745262"/>
        <color rgb="FFFFFF00"/>
        <color rgb="FFC00000"/>
      </colorScale>
    </cfRule>
  </conditionalFormatting>
  <conditionalFormatting sqref="O16:O19">
    <cfRule type="cellIs" dxfId="470" priority="33" operator="equal">
      <formula>"BAJA"</formula>
    </cfRule>
  </conditionalFormatting>
  <conditionalFormatting sqref="O16:O19">
    <cfRule type="cellIs" dxfId="469" priority="30" operator="equal">
      <formula>"EXTREMA"</formula>
    </cfRule>
    <cfRule type="cellIs" dxfId="468" priority="31" operator="equal">
      <formula>"ALTA"</formula>
    </cfRule>
    <cfRule type="cellIs" dxfId="467" priority="32" operator="equal">
      <formula>"MODERADA"</formula>
    </cfRule>
  </conditionalFormatting>
  <conditionalFormatting sqref="M16:M19">
    <cfRule type="colorScale" priority="29">
      <colorScale>
        <cfvo type="num" val="1"/>
        <cfvo type="num" val="3"/>
        <cfvo type="num" val="5"/>
        <color theme="6" tint="-0.499984740745262"/>
        <color rgb="FFFFFF00"/>
        <color rgb="FFC00000"/>
      </colorScale>
    </cfRule>
  </conditionalFormatting>
  <conditionalFormatting sqref="O16:O19">
    <cfRule type="cellIs" dxfId="466" priority="28" operator="equal">
      <formula>"BAJA"</formula>
    </cfRule>
  </conditionalFormatting>
  <conditionalFormatting sqref="O16:O19">
    <cfRule type="cellIs" dxfId="465" priority="25" operator="equal">
      <formula>"EXTREMA"</formula>
    </cfRule>
    <cfRule type="cellIs" dxfId="464" priority="26" operator="equal">
      <formula>"ALTA"</formula>
    </cfRule>
    <cfRule type="cellIs" dxfId="463" priority="27" operator="equal">
      <formula>"MODERADA"</formula>
    </cfRule>
  </conditionalFormatting>
  <conditionalFormatting sqref="H10:H14">
    <cfRule type="cellIs" dxfId="462" priority="21" operator="equal">
      <formula>"EXTREMA"</formula>
    </cfRule>
    <cfRule type="cellIs" dxfId="461" priority="22" operator="equal">
      <formula>"ALTA"</formula>
    </cfRule>
    <cfRule type="cellIs" dxfId="460" priority="23" operator="equal">
      <formula>"MODERADA"</formula>
    </cfRule>
    <cfRule type="cellIs" dxfId="459" priority="24" operator="equal">
      <formula>"BAJA"</formula>
    </cfRule>
  </conditionalFormatting>
  <conditionalFormatting sqref="O10:O14">
    <cfRule type="cellIs" dxfId="458" priority="17" operator="equal">
      <formula>"EXTREMA"</formula>
    </cfRule>
    <cfRule type="cellIs" dxfId="457" priority="18" operator="equal">
      <formula>"ALTA"</formula>
    </cfRule>
    <cfRule type="cellIs" dxfId="456" priority="19" operator="equal">
      <formula>"MODERADA"</formula>
    </cfRule>
    <cfRule type="cellIs" dxfId="455" priority="20" operator="equal">
      <formula>"BAJA"</formula>
    </cfRule>
  </conditionalFormatting>
  <conditionalFormatting sqref="M10:N14">
    <cfRule type="colorScale" priority="16">
      <colorScale>
        <cfvo type="num" val="1"/>
        <cfvo type="num" val="3"/>
        <cfvo type="num" val="5"/>
        <color theme="6" tint="-0.499984740745262"/>
        <color rgb="FFFFFF00"/>
        <color rgb="FFC00000"/>
      </colorScale>
    </cfRule>
  </conditionalFormatting>
  <conditionalFormatting sqref="H8:H9 O8:O9">
    <cfRule type="cellIs" dxfId="454" priority="15" operator="equal">
      <formula>"BAJA"</formula>
    </cfRule>
  </conditionalFormatting>
  <conditionalFormatting sqref="H8:H9 O8:O9">
    <cfRule type="cellIs" dxfId="453" priority="12" operator="equal">
      <formula>"EXTREMA"</formula>
    </cfRule>
    <cfRule type="cellIs" dxfId="452" priority="13" operator="equal">
      <formula>"ALTA"</formula>
    </cfRule>
    <cfRule type="cellIs" dxfId="451" priority="14" operator="equal">
      <formula>"MODERADA"</formula>
    </cfRule>
  </conditionalFormatting>
  <conditionalFormatting sqref="F8:G9 M8:N9">
    <cfRule type="colorScale" priority="11">
      <colorScale>
        <cfvo type="num" val="1"/>
        <cfvo type="num" val="3"/>
        <cfvo type="num" val="5"/>
        <color theme="6" tint="-0.499984740745262"/>
        <color rgb="FFFFFF00"/>
        <color rgb="FFC00000"/>
      </colorScale>
    </cfRule>
  </conditionalFormatting>
  <conditionalFormatting sqref="K3 R3">
    <cfRule type="cellIs" dxfId="450" priority="5" operator="equal">
      <formula>"BAJA"</formula>
    </cfRule>
  </conditionalFormatting>
  <conditionalFormatting sqref="K3 R3">
    <cfRule type="cellIs" dxfId="449" priority="2" operator="equal">
      <formula>"EXTREMA"</formula>
    </cfRule>
    <cfRule type="cellIs" dxfId="448" priority="3" operator="equal">
      <formula>"ALTA"</formula>
    </cfRule>
    <cfRule type="cellIs" dxfId="447" priority="4" operator="equal">
      <formula>"MODERADA"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printOptions horizontalCentered="1"/>
  <pageMargins left="3.937007874015748E-2" right="3.937007874015748E-2" top="0.74803149606299213" bottom="0.74803149606299213" header="0.31496062992125984" footer="0.31496062992125984"/>
  <pageSetup paperSize="5" scale="51" fitToHeight="0" orientation="landscape"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autoPageBreaks="0"/>
  </sheetPr>
  <dimension ref="A1:AC57"/>
  <sheetViews>
    <sheetView showGridLines="0" topLeftCell="R13" zoomScaleNormal="100" workbookViewId="0">
      <selection activeCell="V10" sqref="V10"/>
    </sheetView>
  </sheetViews>
  <sheetFormatPr baseColWidth="10" defaultColWidth="11.42578125" defaultRowHeight="12" x14ac:dyDescent="0.2"/>
  <cols>
    <col min="1" max="1" width="28.85546875" style="1" customWidth="1"/>
    <col min="2" max="2" width="21.7109375" style="1" customWidth="1"/>
    <col min="3" max="3" width="28.140625" style="1" customWidth="1"/>
    <col min="4" max="4" width="24.42578125" style="1" customWidth="1"/>
    <col min="5" max="7" width="6.7109375" style="1" customWidth="1"/>
    <col min="8" max="8" width="6.7109375" style="3" customWidth="1"/>
    <col min="9" max="9" width="27.7109375" style="4" customWidth="1"/>
    <col min="10" max="10" width="6.7109375" style="4" customWidth="1"/>
    <col min="11" max="14" width="6.7109375" style="1" customWidth="1"/>
    <col min="15" max="16" width="6.7109375" style="3" customWidth="1"/>
    <col min="17" max="17" width="28.42578125" style="1" customWidth="1"/>
    <col min="18" max="18" width="6.7109375" style="1" customWidth="1"/>
    <col min="19" max="19" width="21" style="1" customWidth="1"/>
    <col min="20" max="20" width="16.7109375" style="1" customWidth="1"/>
    <col min="21" max="21" width="20.5703125" style="2" bestFit="1" customWidth="1"/>
    <col min="22" max="22" width="17.140625" style="1" bestFit="1" customWidth="1"/>
    <col min="23" max="23" width="44.7109375" style="1" bestFit="1" customWidth="1"/>
    <col min="24" max="24" width="13.5703125" style="1" bestFit="1" customWidth="1"/>
    <col min="25" max="25" width="57.85546875" style="1" bestFit="1" customWidth="1"/>
    <col min="26" max="26" width="17.140625" style="1" bestFit="1" customWidth="1"/>
    <col min="27" max="27" width="81.140625" style="1" bestFit="1" customWidth="1"/>
    <col min="28" max="28" width="17.140625" style="1" bestFit="1" customWidth="1"/>
    <col min="29" max="29" width="77" style="1" customWidth="1"/>
    <col min="30" max="16384" width="11.42578125" style="1"/>
  </cols>
  <sheetData>
    <row r="1" spans="1:29" ht="21" customHeight="1" x14ac:dyDescent="0.35">
      <c r="B1" s="43"/>
      <c r="C1" s="43"/>
      <c r="E1" s="389" t="s">
        <v>322</v>
      </c>
      <c r="F1" s="389"/>
      <c r="G1" s="389"/>
      <c r="H1" s="389"/>
      <c r="I1" s="389"/>
      <c r="J1" s="389"/>
      <c r="K1" s="389"/>
      <c r="L1" s="389"/>
      <c r="M1" s="389"/>
      <c r="N1" s="389"/>
      <c r="O1" s="389"/>
      <c r="P1" s="389"/>
      <c r="Q1" s="389"/>
      <c r="R1" s="389"/>
      <c r="S1" s="389"/>
      <c r="T1" s="389"/>
      <c r="U1" s="389"/>
    </row>
    <row r="2" spans="1:29" ht="39" customHeight="1" x14ac:dyDescent="0.35">
      <c r="B2" s="43"/>
      <c r="C2" s="43"/>
      <c r="E2" s="389" t="s">
        <v>323</v>
      </c>
      <c r="F2" s="389"/>
      <c r="G2" s="389"/>
      <c r="H2" s="389"/>
      <c r="I2" s="389"/>
      <c r="J2" s="389"/>
      <c r="K2" s="389"/>
      <c r="L2" s="389"/>
      <c r="M2" s="389"/>
      <c r="N2" s="389"/>
      <c r="O2" s="389"/>
      <c r="P2" s="389"/>
      <c r="Q2" s="389"/>
      <c r="R2" s="389"/>
      <c r="S2" s="389"/>
      <c r="T2" s="389"/>
      <c r="U2" s="389"/>
    </row>
    <row r="3" spans="1:29" ht="57.75" customHeight="1" x14ac:dyDescent="0.35">
      <c r="B3" s="43"/>
      <c r="C3" s="43"/>
      <c r="G3" s="36"/>
      <c r="H3" s="36"/>
      <c r="I3" s="36"/>
      <c r="J3" s="36"/>
      <c r="K3" s="37"/>
      <c r="L3" s="36"/>
      <c r="M3" s="36"/>
      <c r="N3" s="36"/>
      <c r="O3" s="36"/>
      <c r="P3" s="1"/>
      <c r="R3" s="3"/>
      <c r="S3" s="3"/>
      <c r="U3" s="1"/>
    </row>
    <row r="4" spans="1:29" ht="21.75" thickBot="1" x14ac:dyDescent="0.4">
      <c r="D4" s="36"/>
      <c r="E4" s="36"/>
      <c r="F4" s="36"/>
      <c r="G4" s="36"/>
      <c r="H4" s="37"/>
      <c r="I4" s="36"/>
      <c r="J4" s="36"/>
      <c r="K4" s="36"/>
      <c r="L4" s="36"/>
    </row>
    <row r="5" spans="1:29" s="15" customFormat="1" ht="24" customHeight="1" x14ac:dyDescent="0.25">
      <c r="A5" s="13"/>
      <c r="D5" s="292" t="s">
        <v>67</v>
      </c>
      <c r="E5" s="419" t="s">
        <v>138</v>
      </c>
      <c r="F5" s="419"/>
      <c r="G5" s="419"/>
      <c r="H5" s="419"/>
      <c r="I5" s="419"/>
      <c r="J5" s="419"/>
      <c r="K5" s="419"/>
      <c r="L5" s="419"/>
      <c r="M5" s="419"/>
      <c r="N5" s="419"/>
      <c r="O5" s="419"/>
      <c r="P5" s="419"/>
      <c r="Q5" s="420" t="s">
        <v>65</v>
      </c>
      <c r="R5" s="420"/>
      <c r="S5" s="421">
        <v>2023</v>
      </c>
      <c r="T5" s="421"/>
      <c r="U5" s="422"/>
    </row>
    <row r="6" spans="1:29" s="15" customFormat="1" ht="45.75" customHeight="1" thickBot="1" x14ac:dyDescent="0.3">
      <c r="A6" s="13"/>
      <c r="D6" s="293" t="s">
        <v>64</v>
      </c>
      <c r="E6" s="423" t="s">
        <v>139</v>
      </c>
      <c r="F6" s="423"/>
      <c r="G6" s="423"/>
      <c r="H6" s="423"/>
      <c r="I6" s="423"/>
      <c r="J6" s="423"/>
      <c r="K6" s="423"/>
      <c r="L6" s="423"/>
      <c r="M6" s="423"/>
      <c r="N6" s="423"/>
      <c r="O6" s="423"/>
      <c r="P6" s="423"/>
      <c r="Q6" s="423"/>
      <c r="R6" s="423"/>
      <c r="S6" s="423"/>
      <c r="T6" s="423"/>
      <c r="U6" s="424"/>
    </row>
    <row r="7" spans="1:29" s="15" customFormat="1" ht="15" x14ac:dyDescent="0.25">
      <c r="A7" s="13"/>
      <c r="B7" s="34"/>
      <c r="C7" s="34"/>
      <c r="H7" s="33"/>
      <c r="I7" s="25"/>
      <c r="J7" s="25"/>
      <c r="O7" s="33"/>
      <c r="P7" s="33"/>
      <c r="U7" s="33"/>
    </row>
    <row r="8" spans="1:29" s="25" customFormat="1" ht="56.25" customHeight="1" x14ac:dyDescent="0.25">
      <c r="A8" s="13"/>
      <c r="B8" s="363" t="s">
        <v>62</v>
      </c>
      <c r="C8" s="363" t="s">
        <v>61</v>
      </c>
      <c r="D8" s="363" t="s">
        <v>59</v>
      </c>
      <c r="E8" s="390" t="s">
        <v>58</v>
      </c>
      <c r="F8" s="363" t="s">
        <v>57</v>
      </c>
      <c r="G8" s="363"/>
      <c r="H8" s="370" t="s">
        <v>52</v>
      </c>
      <c r="I8" s="365" t="s">
        <v>56</v>
      </c>
      <c r="J8" s="367" t="s">
        <v>55</v>
      </c>
      <c r="K8" s="368"/>
      <c r="L8" s="391" t="s">
        <v>54</v>
      </c>
      <c r="M8" s="363" t="s">
        <v>53</v>
      </c>
      <c r="N8" s="363"/>
      <c r="O8" s="370" t="s">
        <v>52</v>
      </c>
      <c r="P8" s="390" t="s">
        <v>51</v>
      </c>
      <c r="Q8" s="363" t="s">
        <v>50</v>
      </c>
      <c r="R8" s="364" t="s">
        <v>49</v>
      </c>
      <c r="S8" s="363" t="s">
        <v>48</v>
      </c>
      <c r="T8" s="365" t="s">
        <v>47</v>
      </c>
      <c r="U8" s="363" t="s">
        <v>46</v>
      </c>
      <c r="V8" s="369" t="s">
        <v>654</v>
      </c>
      <c r="W8" s="369"/>
      <c r="X8" s="369" t="s">
        <v>655</v>
      </c>
      <c r="Y8" s="369"/>
      <c r="Z8" s="369" t="s">
        <v>656</v>
      </c>
      <c r="AA8" s="369"/>
      <c r="AB8" s="369" t="s">
        <v>657</v>
      </c>
      <c r="AC8" s="369"/>
    </row>
    <row r="9" spans="1:29" s="25" customFormat="1" ht="90" customHeight="1" x14ac:dyDescent="0.25">
      <c r="A9" s="13"/>
      <c r="B9" s="363"/>
      <c r="C9" s="363"/>
      <c r="D9" s="363"/>
      <c r="E9" s="390"/>
      <c r="F9" s="32" t="s">
        <v>42</v>
      </c>
      <c r="G9" s="31" t="s">
        <v>41</v>
      </c>
      <c r="H9" s="371"/>
      <c r="I9" s="366"/>
      <c r="J9" s="30" t="s">
        <v>44</v>
      </c>
      <c r="K9" s="29" t="s">
        <v>43</v>
      </c>
      <c r="L9" s="392"/>
      <c r="M9" s="28" t="s">
        <v>42</v>
      </c>
      <c r="N9" s="27" t="s">
        <v>41</v>
      </c>
      <c r="O9" s="371"/>
      <c r="P9" s="390"/>
      <c r="Q9" s="363"/>
      <c r="R9" s="364"/>
      <c r="S9" s="363"/>
      <c r="T9" s="366"/>
      <c r="U9" s="363"/>
      <c r="V9" s="26" t="s">
        <v>630</v>
      </c>
      <c r="W9" s="26" t="s">
        <v>40</v>
      </c>
      <c r="X9" s="26" t="s">
        <v>630</v>
      </c>
      <c r="Y9" s="26" t="s">
        <v>40</v>
      </c>
      <c r="Z9" s="26" t="s">
        <v>630</v>
      </c>
      <c r="AA9" s="26" t="s">
        <v>40</v>
      </c>
      <c r="AB9" s="26" t="s">
        <v>630</v>
      </c>
      <c r="AC9" s="26" t="s">
        <v>40</v>
      </c>
    </row>
    <row r="10" spans="1:29" s="15" customFormat="1" ht="281.25" customHeight="1" x14ac:dyDescent="0.25">
      <c r="A10" s="23"/>
      <c r="B10" s="17" t="s">
        <v>140</v>
      </c>
      <c r="C10" s="22" t="s">
        <v>141</v>
      </c>
      <c r="D10" s="17" t="s">
        <v>142</v>
      </c>
      <c r="E10" s="18" t="s">
        <v>143</v>
      </c>
      <c r="F10" s="17">
        <v>3</v>
      </c>
      <c r="G10" s="17">
        <v>4</v>
      </c>
      <c r="H10" s="20" t="str">
        <f>INDEX([5]Listas!$L$4:$P$8,F10,G10)</f>
        <v>EXTREMA</v>
      </c>
      <c r="I10" s="21" t="s">
        <v>144</v>
      </c>
      <c r="J10" s="19" t="s">
        <v>12</v>
      </c>
      <c r="K10" s="19" t="str">
        <f>IF('[5]Evaluación de Controles'!F26="X","Probabilidad",IF('[5]Evaluación de Controles'!H26="X","Impacto",))</f>
        <v>Probabilidad</v>
      </c>
      <c r="L10" s="17">
        <f>'[5]Evaluación de Controles'!X26</f>
        <v>45</v>
      </c>
      <c r="M10" s="17">
        <f>IF('[5]Evaluación de Controles'!F26="X",IF(L10&gt;75,IF(F10&gt;2,F10-2,IF(F10&gt;1,F10-1,F10)),IF(L10&gt;50,IF(F10&gt;1,F10-1,F10),F10)),F10)</f>
        <v>3</v>
      </c>
      <c r="N10" s="17">
        <f>IF('[5]Evaluación de Controles'!H26="X",IF(L10&gt;75,IF(G10&gt;2,G10-2,IF(G10&gt;1,G10-1,G10)),IF(L10&gt;50,IF(G10&gt;1,G10-1,G10),G10)),G10)</f>
        <v>4</v>
      </c>
      <c r="O10" s="20" t="str">
        <f>INDEX([5]Listas!$L$4:$P$8,M10,N10)</f>
        <v>EXTREMA</v>
      </c>
      <c r="P10" s="19" t="s">
        <v>145</v>
      </c>
      <c r="Q10" s="17" t="s">
        <v>146</v>
      </c>
      <c r="R10" s="18" t="s">
        <v>95</v>
      </c>
      <c r="S10" s="17" t="s">
        <v>147</v>
      </c>
      <c r="T10" s="17" t="s">
        <v>148</v>
      </c>
      <c r="U10" s="17" t="s">
        <v>149</v>
      </c>
      <c r="V10" s="67"/>
      <c r="W10" s="66"/>
      <c r="X10" s="67"/>
      <c r="Y10" s="66"/>
      <c r="Z10" s="67"/>
      <c r="AA10" s="271"/>
      <c r="AB10" s="67"/>
      <c r="AC10" s="271"/>
    </row>
    <row r="11" spans="1:29" s="15" customFormat="1" ht="157.5" customHeight="1" x14ac:dyDescent="0.25">
      <c r="A11" s="23"/>
      <c r="B11" s="17" t="s">
        <v>150</v>
      </c>
      <c r="C11" s="22" t="s">
        <v>151</v>
      </c>
      <c r="D11" s="17" t="s">
        <v>152</v>
      </c>
      <c r="E11" s="18" t="s">
        <v>99</v>
      </c>
      <c r="F11" s="17">
        <v>1</v>
      </c>
      <c r="G11" s="17">
        <v>4</v>
      </c>
      <c r="H11" s="20" t="str">
        <f>INDEX([5]Listas!$L$4:$P$8,F11,G11)</f>
        <v>ALTA</v>
      </c>
      <c r="I11" s="21" t="s">
        <v>153</v>
      </c>
      <c r="J11" s="19" t="s">
        <v>12</v>
      </c>
      <c r="K11" s="19" t="str">
        <f>IF('[5]Evaluación de Controles'!F27="X","Probabilidad",IF('[5]Evaluación de Controles'!H27="X","Impacto",))</f>
        <v>Probabilidad</v>
      </c>
      <c r="L11" s="17">
        <f>'[5]Evaluación de Controles'!X27</f>
        <v>55</v>
      </c>
      <c r="M11" s="17">
        <f>IF('[5]Evaluación de Controles'!F27="X",IF(L11&gt;75,IF(F11&gt;2,F11-2,IF(F11&gt;1,F11-1,F11)),IF(L11&gt;50,IF(F11&gt;1,F11-1,F11),F11)),F11)</f>
        <v>1</v>
      </c>
      <c r="N11" s="17">
        <f>IF('[5]Evaluación de Controles'!H27="X",IF(L11&gt;75,IF(G11&gt;2,G11-2,IF(G11&gt;1,G11-1,G11)),IF(L11&gt;50,IF(G11&gt;1,G11-1,G11),G11)),G11)</f>
        <v>4</v>
      </c>
      <c r="O11" s="20" t="str">
        <f>INDEX([5]Listas!$L$4:$P$8,M11,N11)</f>
        <v>ALTA</v>
      </c>
      <c r="P11" s="19" t="s">
        <v>97</v>
      </c>
      <c r="Q11" s="17" t="s">
        <v>154</v>
      </c>
      <c r="R11" s="18" t="s">
        <v>155</v>
      </c>
      <c r="S11" s="17" t="s">
        <v>147</v>
      </c>
      <c r="T11" s="17" t="s">
        <v>156</v>
      </c>
      <c r="U11" s="17" t="s">
        <v>157</v>
      </c>
      <c r="V11" s="67"/>
      <c r="W11" s="66"/>
      <c r="X11" s="67"/>
      <c r="Y11" s="66"/>
      <c r="Z11" s="67"/>
      <c r="AA11" s="271"/>
      <c r="AB11" s="67"/>
      <c r="AC11" s="271"/>
    </row>
    <row r="12" spans="1:29" s="15" customFormat="1" ht="141" customHeight="1" x14ac:dyDescent="0.25">
      <c r="A12" s="23"/>
      <c r="B12" s="17" t="s">
        <v>158</v>
      </c>
      <c r="C12" s="22" t="s">
        <v>159</v>
      </c>
      <c r="D12" s="17" t="s">
        <v>160</v>
      </c>
      <c r="E12" s="18" t="s">
        <v>143</v>
      </c>
      <c r="F12" s="17">
        <v>3</v>
      </c>
      <c r="G12" s="17">
        <v>5</v>
      </c>
      <c r="H12" s="20" t="str">
        <f>INDEX([5]Listas!$L$4:$P$8,F12,G12)</f>
        <v>EXTREMA</v>
      </c>
      <c r="I12" s="21" t="s">
        <v>161</v>
      </c>
      <c r="J12" s="19" t="s">
        <v>12</v>
      </c>
      <c r="K12" s="19" t="str">
        <f>IF('[5]Evaluación de Controles'!F28="X","Probabilidad",IF('[5]Evaluación de Controles'!H28="X","Impacto",))</f>
        <v>Probabilidad</v>
      </c>
      <c r="L12" s="17">
        <f>'[5]Evaluación de Controles'!X28</f>
        <v>70</v>
      </c>
      <c r="M12" s="17">
        <f>IF('[5]Evaluación de Controles'!F28="X",IF(L12&gt;75,IF(F12&gt;2,F12-2,IF(F12&gt;1,F12-1,F12)),IF(L12&gt;50,IF(F12&gt;1,F12-1,F12),F12)),F12)</f>
        <v>2</v>
      </c>
      <c r="N12" s="17">
        <f>IF('[5]Evaluación de Controles'!H28="X",IF(L12&gt;75,IF(G12&gt;2,G12-2,IF(G12&gt;1,G12-1,G12)),IF(L12&gt;50,IF(G12&gt;1,G12-1,G12),G12)),G12)</f>
        <v>4</v>
      </c>
      <c r="O12" s="20" t="str">
        <f>INDEX([5]Listas!$L$4:$P$8,M12,N12)</f>
        <v>ALTA</v>
      </c>
      <c r="P12" s="19" t="s">
        <v>145</v>
      </c>
      <c r="Q12" s="17" t="s">
        <v>162</v>
      </c>
      <c r="R12" s="18" t="s">
        <v>163</v>
      </c>
      <c r="S12" s="17" t="s">
        <v>147</v>
      </c>
      <c r="T12" s="17" t="s">
        <v>164</v>
      </c>
      <c r="U12" s="17" t="s">
        <v>165</v>
      </c>
      <c r="V12" s="67"/>
      <c r="W12" s="66"/>
      <c r="X12" s="67"/>
      <c r="Y12" s="66"/>
      <c r="Z12" s="67"/>
      <c r="AA12" s="271"/>
      <c r="AB12" s="67"/>
      <c r="AC12" s="271"/>
    </row>
    <row r="13" spans="1:29" s="15" customFormat="1" ht="213.75" customHeight="1" x14ac:dyDescent="0.25">
      <c r="A13" s="23"/>
      <c r="B13" s="17" t="s">
        <v>166</v>
      </c>
      <c r="C13" s="22" t="s">
        <v>167</v>
      </c>
      <c r="D13" s="17" t="s">
        <v>168</v>
      </c>
      <c r="E13" s="18" t="s">
        <v>99</v>
      </c>
      <c r="F13" s="17">
        <v>3</v>
      </c>
      <c r="G13" s="17">
        <v>3</v>
      </c>
      <c r="H13" s="20" t="str">
        <f>INDEX([5]Listas!$L$4:$P$8,F13,G13)</f>
        <v>ALTA</v>
      </c>
      <c r="I13" s="21" t="s">
        <v>169</v>
      </c>
      <c r="J13" s="19" t="s">
        <v>170</v>
      </c>
      <c r="K13" s="19" t="str">
        <f>IF('[5]Evaluación de Controles'!F29="X","Probabilidad",IF('[5]Evaluación de Controles'!H29="X","Impacto",))</f>
        <v>Probabilidad</v>
      </c>
      <c r="L13" s="17">
        <f>'[5]Evaluación de Controles'!X29</f>
        <v>30</v>
      </c>
      <c r="M13" s="17">
        <f>IF('[5]Evaluación de Controles'!F29="X",IF(L13&gt;75,IF(F13&gt;2,F13-2,IF(F13&gt;1,F13-1,F13)),IF(L13&gt;50,IF(F13&gt;1,F13-1,F13),F13)),F13)</f>
        <v>3</v>
      </c>
      <c r="N13" s="17">
        <f>IF('[5]Evaluación de Controles'!H29="X",IF(L13&gt;75,IF(G13&gt;2,G13-2,IF(G13&gt;1,G13-1,G13)),IF(L13&gt;50,IF(G13&gt;1,G13-1,G13),G13)),G13)</f>
        <v>3</v>
      </c>
      <c r="O13" s="20" t="str">
        <f>INDEX([5]Listas!$L$4:$P$8,M13,N13)</f>
        <v>ALTA</v>
      </c>
      <c r="P13" s="19" t="s">
        <v>145</v>
      </c>
      <c r="Q13" s="17" t="s">
        <v>651</v>
      </c>
      <c r="R13" s="18" t="s">
        <v>155</v>
      </c>
      <c r="S13" s="17" t="s">
        <v>147</v>
      </c>
      <c r="T13" s="17" t="s">
        <v>172</v>
      </c>
      <c r="U13" s="17" t="s">
        <v>650</v>
      </c>
      <c r="V13" s="67"/>
      <c r="W13" s="66"/>
      <c r="X13" s="67"/>
      <c r="Y13" s="66"/>
      <c r="Z13" s="67"/>
      <c r="AA13" s="271"/>
      <c r="AB13" s="67"/>
      <c r="AC13" s="271"/>
    </row>
    <row r="14" spans="1:29" s="15" customFormat="1" ht="243.75" customHeight="1" x14ac:dyDescent="0.25">
      <c r="A14" s="23"/>
      <c r="B14" s="17" t="s">
        <v>174</v>
      </c>
      <c r="C14" s="22" t="s">
        <v>175</v>
      </c>
      <c r="D14" s="17" t="s">
        <v>176</v>
      </c>
      <c r="E14" s="18" t="s">
        <v>143</v>
      </c>
      <c r="F14" s="17">
        <v>2</v>
      </c>
      <c r="G14" s="17">
        <v>2</v>
      </c>
      <c r="H14" s="20" t="str">
        <f>INDEX([5]Listas!$L$4:$P$8,F14,G14)</f>
        <v>BAJA</v>
      </c>
      <c r="I14" s="21" t="s">
        <v>177</v>
      </c>
      <c r="J14" s="19" t="s">
        <v>12</v>
      </c>
      <c r="K14" s="19" t="s">
        <v>42</v>
      </c>
      <c r="L14" s="17">
        <v>80</v>
      </c>
      <c r="M14" s="17">
        <v>2</v>
      </c>
      <c r="N14" s="17">
        <v>2</v>
      </c>
      <c r="O14" s="20" t="s">
        <v>178</v>
      </c>
      <c r="P14" s="19" t="s">
        <v>145</v>
      </c>
      <c r="Q14" s="17" t="s">
        <v>179</v>
      </c>
      <c r="R14" s="18" t="s">
        <v>180</v>
      </c>
      <c r="S14" s="17" t="s">
        <v>147</v>
      </c>
      <c r="T14" s="17" t="s">
        <v>181</v>
      </c>
      <c r="U14" s="17" t="s">
        <v>182</v>
      </c>
      <c r="V14" s="67"/>
      <c r="W14" s="66"/>
      <c r="X14" s="67"/>
      <c r="Y14" s="66"/>
      <c r="Z14" s="67"/>
      <c r="AA14" s="271"/>
      <c r="AB14" s="67"/>
      <c r="AC14" s="271"/>
    </row>
    <row r="15" spans="1:29" x14ac:dyDescent="0.2">
      <c r="C15" s="14"/>
      <c r="L15" s="8"/>
    </row>
    <row r="16" spans="1:29" x14ac:dyDescent="0.2">
      <c r="B16" s="9"/>
      <c r="C16" s="9"/>
      <c r="D16" s="9"/>
      <c r="E16" s="9"/>
      <c r="F16" s="372" t="s">
        <v>6</v>
      </c>
      <c r="G16" s="372"/>
      <c r="H16" s="7">
        <f>COUNTIF(H10:H13,"BAJA")</f>
        <v>0</v>
      </c>
      <c r="L16" s="8"/>
      <c r="M16" s="372" t="s">
        <v>6</v>
      </c>
      <c r="N16" s="372"/>
      <c r="O16" s="7">
        <f>COUNTIF(O10:O13,"BAJA")</f>
        <v>0</v>
      </c>
    </row>
    <row r="17" spans="2:21" x14ac:dyDescent="0.2">
      <c r="B17" s="409"/>
      <c r="C17" s="409"/>
      <c r="D17" s="409"/>
      <c r="E17" s="409"/>
      <c r="F17" s="372" t="s">
        <v>5</v>
      </c>
      <c r="G17" s="372"/>
      <c r="H17" s="7">
        <f>COUNTIF(H10:H13,"MODERADA")</f>
        <v>0</v>
      </c>
      <c r="L17" s="9"/>
      <c r="M17" s="372" t="s">
        <v>5</v>
      </c>
      <c r="N17" s="372"/>
      <c r="O17" s="7">
        <f>COUNTIF(O10:O13,"MODERADA")</f>
        <v>0</v>
      </c>
    </row>
    <row r="18" spans="2:21" x14ac:dyDescent="0.2">
      <c r="F18" s="372" t="s">
        <v>4</v>
      </c>
      <c r="G18" s="372"/>
      <c r="H18" s="7">
        <f>COUNTIF(H10:H13,"ALTA")</f>
        <v>2</v>
      </c>
      <c r="M18" s="372" t="s">
        <v>4</v>
      </c>
      <c r="N18" s="372"/>
      <c r="O18" s="7">
        <f>COUNTIF(O10:O13,"ALTA")</f>
        <v>3</v>
      </c>
      <c r="P18" s="1"/>
      <c r="U18" s="1"/>
    </row>
    <row r="19" spans="2:21" x14ac:dyDescent="0.2">
      <c r="B19" s="12"/>
      <c r="D19" s="12"/>
      <c r="F19" s="372" t="s">
        <v>1</v>
      </c>
      <c r="G19" s="372"/>
      <c r="H19" s="7">
        <f>COUNTIF(H10:H13,"EXTREMA")</f>
        <v>2</v>
      </c>
      <c r="M19" s="372" t="s">
        <v>1</v>
      </c>
      <c r="N19" s="372"/>
      <c r="O19" s="7">
        <f>COUNTIF(O10:O13,"EXTREMA")</f>
        <v>1</v>
      </c>
      <c r="P19" s="1"/>
      <c r="U19" s="1"/>
    </row>
    <row r="20" spans="2:21" ht="15.75" x14ac:dyDescent="0.2">
      <c r="B20" s="11" t="s">
        <v>3</v>
      </c>
      <c r="D20" s="10" t="s">
        <v>2</v>
      </c>
      <c r="L20" s="1" t="s">
        <v>0</v>
      </c>
      <c r="O20" s="1"/>
      <c r="P20" s="1"/>
      <c r="U20" s="1"/>
    </row>
    <row r="21" spans="2:21" x14ac:dyDescent="0.2">
      <c r="O21" s="1"/>
      <c r="P21" s="1"/>
      <c r="U21" s="1"/>
    </row>
    <row r="22" spans="2:21" ht="15.75" x14ac:dyDescent="0.2">
      <c r="B22" s="6"/>
      <c r="C22" s="5"/>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pans="1:21" x14ac:dyDescent="0.2">
      <c r="O33" s="1"/>
      <c r="P33" s="1"/>
      <c r="U33" s="1"/>
    </row>
    <row r="34" spans="1:21" s="2" customFormat="1" x14ac:dyDescent="0.2">
      <c r="A34" s="1"/>
      <c r="B34" s="1"/>
      <c r="C34" s="1"/>
      <c r="D34" s="1"/>
      <c r="E34" s="1"/>
      <c r="F34" s="1"/>
      <c r="G34" s="1"/>
      <c r="H34" s="1"/>
      <c r="I34" s="1"/>
      <c r="J34" s="1"/>
      <c r="K34" s="1"/>
      <c r="L34" s="1"/>
      <c r="M34" s="1"/>
      <c r="N34" s="1"/>
      <c r="O34" s="1"/>
      <c r="P34" s="1"/>
      <c r="Q34" s="1"/>
      <c r="R34" s="1"/>
      <c r="S34" s="1"/>
      <c r="T34" s="1"/>
      <c r="U34" s="1"/>
    </row>
    <row r="35" spans="1:21" s="2" customFormat="1" x14ac:dyDescent="0.2">
      <c r="A35" s="1"/>
      <c r="B35" s="1"/>
      <c r="C35" s="1"/>
      <c r="D35" s="1"/>
      <c r="E35" s="1"/>
      <c r="F35" s="1"/>
      <c r="G35" s="1"/>
      <c r="H35" s="1"/>
      <c r="I35" s="1"/>
      <c r="J35" s="1"/>
      <c r="K35" s="1"/>
      <c r="L35" s="1"/>
      <c r="M35" s="1"/>
      <c r="N35" s="1"/>
      <c r="O35" s="1"/>
      <c r="P35" s="1"/>
      <c r="Q35" s="1"/>
      <c r="R35" s="1"/>
      <c r="S35" s="1"/>
      <c r="T35" s="1"/>
      <c r="U35" s="1"/>
    </row>
    <row r="36" spans="1:21" s="2" customFormat="1" x14ac:dyDescent="0.2">
      <c r="A36" s="1"/>
      <c r="B36" s="1"/>
      <c r="C36" s="1"/>
      <c r="D36" s="1"/>
      <c r="E36" s="1"/>
      <c r="F36" s="1"/>
      <c r="G36" s="1"/>
      <c r="H36" s="1"/>
      <c r="I36" s="1"/>
      <c r="J36" s="1"/>
      <c r="K36" s="1"/>
      <c r="L36" s="1"/>
      <c r="M36" s="1"/>
      <c r="N36" s="1"/>
      <c r="O36" s="1"/>
      <c r="P36" s="1"/>
      <c r="Q36" s="1"/>
      <c r="R36" s="1"/>
      <c r="S36" s="1"/>
      <c r="T36" s="1"/>
      <c r="U36" s="1"/>
    </row>
    <row r="37" spans="1:21" s="2" customFormat="1" x14ac:dyDescent="0.2">
      <c r="A37" s="1"/>
      <c r="B37" s="1"/>
      <c r="C37" s="1"/>
      <c r="D37" s="1"/>
      <c r="E37" s="1"/>
      <c r="F37" s="1"/>
      <c r="G37" s="1"/>
      <c r="H37" s="1"/>
      <c r="I37" s="1"/>
      <c r="J37" s="1"/>
      <c r="K37" s="1"/>
      <c r="L37" s="1"/>
      <c r="M37" s="1"/>
      <c r="N37" s="1"/>
      <c r="O37" s="1"/>
      <c r="P37" s="1"/>
      <c r="Q37" s="1"/>
      <c r="R37" s="1"/>
      <c r="S37" s="1"/>
      <c r="T37" s="1"/>
      <c r="U37" s="1"/>
    </row>
    <row r="38" spans="1:21" s="2" customFormat="1" x14ac:dyDescent="0.2">
      <c r="A38" s="1"/>
      <c r="B38" s="1"/>
      <c r="C38" s="1"/>
      <c r="D38" s="1"/>
      <c r="E38" s="1"/>
      <c r="F38" s="1"/>
      <c r="G38" s="1"/>
      <c r="H38" s="1"/>
      <c r="I38" s="1"/>
      <c r="J38" s="1"/>
      <c r="K38" s="1"/>
      <c r="L38" s="1"/>
      <c r="M38" s="1"/>
      <c r="N38" s="1"/>
      <c r="O38" s="1"/>
      <c r="P38" s="1"/>
      <c r="Q38" s="1"/>
      <c r="R38" s="1"/>
      <c r="S38" s="1"/>
      <c r="T38" s="1"/>
      <c r="U38" s="1"/>
    </row>
    <row r="39" spans="1:21" s="2" customFormat="1" x14ac:dyDescent="0.2">
      <c r="A39" s="1"/>
      <c r="B39" s="1"/>
      <c r="C39" s="1"/>
      <c r="D39" s="1"/>
      <c r="E39" s="1"/>
      <c r="F39" s="1"/>
      <c r="G39" s="1"/>
      <c r="H39" s="1"/>
      <c r="I39" s="1"/>
      <c r="J39" s="1"/>
      <c r="K39" s="1"/>
      <c r="L39" s="1"/>
      <c r="M39" s="1"/>
      <c r="N39" s="1"/>
      <c r="O39" s="1"/>
      <c r="P39" s="1"/>
      <c r="Q39" s="1"/>
      <c r="R39" s="1"/>
      <c r="S39" s="1"/>
      <c r="T39" s="1"/>
      <c r="U39" s="1"/>
    </row>
    <row r="40" spans="1:21" s="2" customFormat="1" x14ac:dyDescent="0.2">
      <c r="A40" s="1"/>
      <c r="B40" s="1"/>
      <c r="C40" s="1"/>
      <c r="D40" s="1"/>
      <c r="E40" s="1"/>
      <c r="F40" s="1"/>
      <c r="G40" s="1"/>
      <c r="H40" s="1"/>
      <c r="I40" s="1"/>
      <c r="J40" s="1"/>
      <c r="K40" s="1"/>
      <c r="L40" s="1"/>
      <c r="M40" s="1"/>
      <c r="N40" s="1"/>
      <c r="O40" s="1"/>
      <c r="P40" s="1"/>
      <c r="Q40" s="1"/>
      <c r="R40" s="1"/>
      <c r="S40" s="1"/>
      <c r="T40" s="1"/>
      <c r="U40" s="1"/>
    </row>
    <row r="41" spans="1:21" s="2" customFormat="1" x14ac:dyDescent="0.2">
      <c r="A41" s="1"/>
      <c r="B41" s="1"/>
      <c r="C41" s="1"/>
      <c r="D41" s="1"/>
      <c r="E41" s="1"/>
      <c r="F41" s="1"/>
      <c r="G41" s="1"/>
      <c r="H41" s="1"/>
      <c r="I41" s="1"/>
      <c r="J41" s="1"/>
      <c r="K41" s="1"/>
      <c r="L41" s="1"/>
      <c r="M41" s="1"/>
      <c r="N41" s="1"/>
      <c r="O41" s="1"/>
      <c r="P41" s="1"/>
      <c r="Q41" s="1"/>
      <c r="R41" s="1"/>
      <c r="S41" s="1"/>
      <c r="T41" s="1"/>
      <c r="U41" s="1"/>
    </row>
    <row r="42" spans="1:21" s="2" customFormat="1" x14ac:dyDescent="0.2">
      <c r="A42" s="1"/>
      <c r="B42" s="1"/>
      <c r="C42" s="1"/>
      <c r="D42" s="1"/>
      <c r="E42" s="1"/>
      <c r="F42" s="1"/>
      <c r="G42" s="1"/>
      <c r="H42" s="1"/>
      <c r="I42" s="1"/>
      <c r="J42" s="1"/>
      <c r="K42" s="1"/>
      <c r="L42" s="1"/>
      <c r="M42" s="1"/>
      <c r="N42" s="1"/>
      <c r="O42" s="1"/>
      <c r="P42" s="1"/>
      <c r="Q42" s="1"/>
      <c r="R42" s="1"/>
      <c r="S42" s="1"/>
      <c r="T42" s="1"/>
      <c r="U42" s="1"/>
    </row>
    <row r="43" spans="1:21" s="2" customFormat="1" x14ac:dyDescent="0.2">
      <c r="A43" s="1"/>
      <c r="B43" s="1"/>
      <c r="C43" s="1"/>
      <c r="D43" s="1"/>
      <c r="E43" s="1"/>
      <c r="F43" s="1"/>
      <c r="G43" s="1"/>
      <c r="H43" s="1"/>
      <c r="I43" s="1"/>
      <c r="J43" s="1"/>
      <c r="K43" s="1"/>
      <c r="L43" s="1"/>
      <c r="M43" s="1"/>
      <c r="N43" s="1"/>
      <c r="O43" s="1"/>
      <c r="P43" s="1"/>
      <c r="Q43" s="1"/>
      <c r="R43" s="1"/>
      <c r="S43" s="1"/>
      <c r="T43" s="1"/>
      <c r="U43" s="1"/>
    </row>
    <row r="44" spans="1:21" s="2" customFormat="1" x14ac:dyDescent="0.2">
      <c r="A44" s="1"/>
      <c r="B44" s="1"/>
      <c r="C44" s="1"/>
      <c r="D44" s="1"/>
      <c r="E44" s="1"/>
      <c r="F44" s="1"/>
      <c r="G44" s="1"/>
      <c r="H44" s="1"/>
      <c r="I44" s="1"/>
      <c r="J44" s="1"/>
      <c r="K44" s="1"/>
      <c r="L44" s="1"/>
      <c r="M44" s="1"/>
      <c r="N44" s="1"/>
      <c r="O44" s="1"/>
      <c r="P44" s="1"/>
      <c r="Q44" s="1"/>
      <c r="R44" s="1"/>
      <c r="S44" s="1"/>
      <c r="T44" s="1"/>
      <c r="U44" s="1"/>
    </row>
    <row r="45" spans="1:21" s="2" customFormat="1" x14ac:dyDescent="0.2">
      <c r="A45" s="1"/>
      <c r="B45" s="1"/>
      <c r="C45" s="1"/>
      <c r="D45" s="1"/>
      <c r="E45" s="1"/>
      <c r="F45" s="1"/>
      <c r="G45" s="1"/>
      <c r="H45" s="1"/>
      <c r="I45" s="1"/>
      <c r="J45" s="1"/>
      <c r="K45" s="1"/>
      <c r="L45" s="1"/>
      <c r="M45" s="1"/>
      <c r="N45" s="1"/>
      <c r="O45" s="1"/>
      <c r="P45" s="1"/>
      <c r="Q45" s="1"/>
      <c r="R45" s="1"/>
      <c r="S45" s="1"/>
      <c r="T45" s="1"/>
      <c r="U45" s="1"/>
    </row>
    <row r="46" spans="1:21" s="2" customFormat="1" x14ac:dyDescent="0.2">
      <c r="A46" s="1"/>
      <c r="B46" s="1"/>
      <c r="C46" s="1"/>
      <c r="D46" s="1"/>
      <c r="E46" s="1"/>
      <c r="F46" s="1"/>
      <c r="G46" s="1"/>
      <c r="H46" s="1"/>
      <c r="I46" s="1"/>
      <c r="J46" s="1"/>
      <c r="K46" s="1"/>
      <c r="L46" s="1"/>
      <c r="M46" s="1"/>
      <c r="N46" s="1"/>
      <c r="O46" s="1"/>
      <c r="P46" s="1"/>
      <c r="Q46" s="1"/>
      <c r="R46" s="1"/>
      <c r="S46" s="1"/>
      <c r="T46" s="1"/>
      <c r="U46" s="1"/>
    </row>
    <row r="47" spans="1:21" s="2" customFormat="1" x14ac:dyDescent="0.2">
      <c r="A47" s="1"/>
      <c r="B47" s="1"/>
      <c r="C47" s="1"/>
      <c r="D47" s="1"/>
      <c r="E47" s="1"/>
      <c r="F47" s="1"/>
      <c r="G47" s="1"/>
      <c r="H47" s="1"/>
      <c r="I47" s="1"/>
      <c r="J47" s="1"/>
      <c r="K47" s="1"/>
      <c r="L47" s="1"/>
      <c r="M47" s="1"/>
      <c r="N47" s="1"/>
      <c r="O47" s="1"/>
      <c r="P47" s="1"/>
      <c r="Q47" s="1"/>
      <c r="R47" s="1"/>
      <c r="S47" s="1"/>
      <c r="T47" s="1"/>
      <c r="U47" s="1"/>
    </row>
    <row r="48" spans="1:21" s="2" customFormat="1" x14ac:dyDescent="0.2">
      <c r="A48" s="1"/>
      <c r="B48" s="1"/>
      <c r="C48" s="1"/>
      <c r="D48" s="1"/>
      <c r="E48" s="1"/>
      <c r="F48" s="1"/>
      <c r="G48" s="1"/>
      <c r="H48" s="1"/>
      <c r="I48" s="1"/>
      <c r="J48" s="1"/>
      <c r="K48" s="1"/>
      <c r="L48" s="1"/>
      <c r="M48" s="1"/>
      <c r="N48" s="1"/>
      <c r="O48" s="1"/>
      <c r="P48" s="1"/>
      <c r="Q48" s="1"/>
      <c r="R48" s="1"/>
      <c r="S48" s="1"/>
      <c r="T48" s="1"/>
      <c r="U48" s="1"/>
    </row>
    <row r="49" spans="1:21" s="2" customFormat="1" x14ac:dyDescent="0.2">
      <c r="A49" s="1"/>
      <c r="B49" s="1"/>
      <c r="C49" s="1"/>
      <c r="D49" s="1"/>
      <c r="E49" s="1"/>
      <c r="F49" s="1"/>
      <c r="G49" s="1"/>
      <c r="H49" s="1"/>
      <c r="I49" s="1"/>
      <c r="J49" s="1"/>
      <c r="K49" s="1"/>
      <c r="L49" s="1"/>
      <c r="M49" s="1"/>
      <c r="N49" s="1"/>
      <c r="O49" s="1"/>
      <c r="P49" s="1"/>
      <c r="Q49" s="1"/>
      <c r="R49" s="1"/>
      <c r="S49" s="1"/>
      <c r="T49" s="1"/>
      <c r="U49" s="1"/>
    </row>
    <row r="50" spans="1:21" s="2" customFormat="1" x14ac:dyDescent="0.2">
      <c r="A50" s="1"/>
      <c r="B50" s="1"/>
      <c r="C50" s="1"/>
      <c r="D50" s="1"/>
      <c r="E50" s="1"/>
      <c r="F50" s="1"/>
      <c r="G50" s="1"/>
      <c r="H50" s="1"/>
      <c r="I50" s="1"/>
      <c r="J50" s="1"/>
      <c r="K50" s="1"/>
      <c r="L50" s="1"/>
      <c r="M50" s="1"/>
      <c r="N50" s="1"/>
      <c r="O50" s="1"/>
      <c r="P50" s="1"/>
      <c r="Q50" s="1"/>
      <c r="R50" s="1"/>
      <c r="S50" s="1"/>
      <c r="T50" s="1"/>
      <c r="U50" s="1"/>
    </row>
    <row r="51" spans="1:21" s="2" customFormat="1" x14ac:dyDescent="0.2">
      <c r="A51" s="1"/>
      <c r="B51" s="1"/>
      <c r="C51" s="1"/>
      <c r="D51" s="1"/>
      <c r="E51" s="1"/>
      <c r="F51" s="1"/>
      <c r="G51" s="1"/>
      <c r="H51" s="1"/>
      <c r="I51" s="1"/>
      <c r="J51" s="1"/>
      <c r="K51" s="1"/>
      <c r="L51" s="1"/>
      <c r="M51" s="1"/>
      <c r="N51" s="1"/>
      <c r="O51" s="1"/>
      <c r="P51" s="1"/>
      <c r="Q51" s="1"/>
      <c r="R51" s="1"/>
      <c r="S51" s="1"/>
      <c r="T51" s="1"/>
      <c r="U51" s="1"/>
    </row>
    <row r="52" spans="1:21" s="2" customFormat="1" x14ac:dyDescent="0.2">
      <c r="A52" s="1"/>
      <c r="B52" s="1"/>
      <c r="C52" s="1"/>
      <c r="D52" s="1"/>
      <c r="E52" s="1"/>
      <c r="F52" s="1"/>
      <c r="G52" s="1"/>
      <c r="H52" s="1"/>
      <c r="I52" s="1"/>
      <c r="J52" s="1"/>
      <c r="K52" s="1"/>
      <c r="L52" s="1"/>
      <c r="M52" s="1"/>
      <c r="N52" s="1"/>
      <c r="O52" s="1"/>
      <c r="P52" s="1"/>
      <c r="Q52" s="1"/>
      <c r="R52" s="1"/>
      <c r="S52" s="1"/>
      <c r="T52" s="1"/>
      <c r="U52" s="1"/>
    </row>
    <row r="53" spans="1:21" s="2" customFormat="1" x14ac:dyDescent="0.2">
      <c r="A53" s="1"/>
      <c r="B53" s="1"/>
      <c r="C53" s="1"/>
      <c r="D53" s="1"/>
      <c r="E53" s="1"/>
      <c r="F53" s="1"/>
      <c r="G53" s="1"/>
      <c r="H53" s="1"/>
      <c r="I53" s="1"/>
      <c r="J53" s="1"/>
      <c r="K53" s="1"/>
      <c r="L53" s="1"/>
      <c r="M53" s="1"/>
      <c r="N53" s="1"/>
      <c r="O53" s="1"/>
      <c r="P53" s="1"/>
      <c r="Q53" s="1"/>
      <c r="R53" s="1"/>
      <c r="S53" s="1"/>
      <c r="T53" s="1"/>
      <c r="U53" s="1"/>
    </row>
    <row r="54" spans="1:21" s="2" customFormat="1" x14ac:dyDescent="0.2">
      <c r="A54" s="1"/>
      <c r="B54" s="1"/>
      <c r="C54" s="1"/>
      <c r="D54" s="1"/>
      <c r="E54" s="1"/>
      <c r="F54" s="1"/>
      <c r="G54" s="1"/>
      <c r="H54" s="1"/>
      <c r="I54" s="1"/>
      <c r="J54" s="1"/>
      <c r="K54" s="1"/>
      <c r="L54" s="1"/>
      <c r="M54" s="1"/>
      <c r="N54" s="1"/>
      <c r="O54" s="1"/>
      <c r="P54" s="1"/>
      <c r="Q54" s="1"/>
      <c r="R54" s="1"/>
      <c r="S54" s="1"/>
      <c r="T54" s="1"/>
      <c r="U54" s="1"/>
    </row>
    <row r="55" spans="1:21" s="2" customFormat="1" x14ac:dyDescent="0.2">
      <c r="A55" s="1"/>
      <c r="B55" s="1"/>
      <c r="C55" s="1"/>
      <c r="D55" s="1"/>
      <c r="E55" s="1"/>
      <c r="F55" s="1"/>
      <c r="G55" s="1"/>
      <c r="H55" s="1"/>
      <c r="I55" s="1"/>
      <c r="J55" s="1"/>
      <c r="K55" s="1"/>
      <c r="L55" s="1"/>
      <c r="M55" s="1"/>
      <c r="N55" s="1"/>
      <c r="O55" s="1"/>
      <c r="P55" s="1"/>
      <c r="Q55" s="1"/>
      <c r="R55" s="1"/>
      <c r="S55" s="1"/>
      <c r="T55" s="1"/>
      <c r="U55" s="1"/>
    </row>
    <row r="56" spans="1:21" s="2" customFormat="1" x14ac:dyDescent="0.2">
      <c r="A56" s="1"/>
      <c r="B56" s="1"/>
      <c r="C56" s="1"/>
      <c r="D56" s="1"/>
      <c r="E56" s="1"/>
      <c r="F56" s="1"/>
      <c r="G56" s="1"/>
      <c r="H56" s="1"/>
      <c r="I56" s="1"/>
      <c r="J56" s="1"/>
      <c r="K56" s="1"/>
      <c r="L56" s="1"/>
      <c r="M56" s="1"/>
      <c r="N56" s="1"/>
      <c r="O56" s="1"/>
      <c r="P56" s="1"/>
      <c r="Q56" s="1"/>
      <c r="R56" s="1"/>
      <c r="S56" s="1"/>
      <c r="T56" s="1"/>
      <c r="U56" s="1"/>
    </row>
    <row r="57" spans="1:21" s="2" customFormat="1" x14ac:dyDescent="0.2">
      <c r="A57" s="1"/>
      <c r="B57" s="1"/>
      <c r="C57" s="1"/>
      <c r="D57" s="1"/>
      <c r="E57" s="1"/>
      <c r="F57" s="1"/>
      <c r="G57" s="1"/>
      <c r="H57" s="1"/>
      <c r="I57" s="1"/>
      <c r="J57" s="1"/>
      <c r="K57" s="1"/>
      <c r="L57" s="1"/>
      <c r="M57" s="1"/>
      <c r="N57" s="1"/>
      <c r="O57" s="1"/>
      <c r="P57" s="1"/>
      <c r="Q57" s="1"/>
      <c r="R57" s="1"/>
      <c r="S57" s="1"/>
      <c r="T57" s="1"/>
      <c r="U57" s="1"/>
    </row>
  </sheetData>
  <mergeCells count="36">
    <mergeCell ref="B8:B9"/>
    <mergeCell ref="M8:N8"/>
    <mergeCell ref="O8:O9"/>
    <mergeCell ref="M16:N16"/>
    <mergeCell ref="R8:R9"/>
    <mergeCell ref="C8:C9"/>
    <mergeCell ref="F16:G16"/>
    <mergeCell ref="I8:I9"/>
    <mergeCell ref="D8:D9"/>
    <mergeCell ref="E8:E9"/>
    <mergeCell ref="F8:G8"/>
    <mergeCell ref="H8:H9"/>
    <mergeCell ref="J8:K8"/>
    <mergeCell ref="L8:L9"/>
    <mergeCell ref="F19:G19"/>
    <mergeCell ref="M19:N19"/>
    <mergeCell ref="B17:E17"/>
    <mergeCell ref="F17:G17"/>
    <mergeCell ref="M17:N17"/>
    <mergeCell ref="F18:G18"/>
    <mergeCell ref="M18:N18"/>
    <mergeCell ref="Z8:AA8"/>
    <mergeCell ref="AB8:AC8"/>
    <mergeCell ref="E1:U1"/>
    <mergeCell ref="E2:U2"/>
    <mergeCell ref="P8:P9"/>
    <mergeCell ref="Q8:Q9"/>
    <mergeCell ref="X8:Y8"/>
    <mergeCell ref="V8:W8"/>
    <mergeCell ref="S8:S9"/>
    <mergeCell ref="T8:T9"/>
    <mergeCell ref="U8:U9"/>
    <mergeCell ref="E5:P5"/>
    <mergeCell ref="Q5:R5"/>
    <mergeCell ref="S5:U5"/>
    <mergeCell ref="E6:U6"/>
  </mergeCells>
  <conditionalFormatting sqref="H7 O7 H15:H1048576 O15:O1048576">
    <cfRule type="cellIs" dxfId="446" priority="56" operator="equal">
      <formula>"BAJA"</formula>
    </cfRule>
  </conditionalFormatting>
  <conditionalFormatting sqref="H7 O7 H15:H1048576 O15:O1048576">
    <cfRule type="cellIs" dxfId="445" priority="53" operator="equal">
      <formula>"EXTREMA"</formula>
    </cfRule>
    <cfRule type="cellIs" dxfId="444" priority="54" operator="equal">
      <formula>"ALTA"</formula>
    </cfRule>
    <cfRule type="cellIs" dxfId="443" priority="55" operator="equal">
      <formula>"MODERADA"</formula>
    </cfRule>
  </conditionalFormatting>
  <conditionalFormatting sqref="E15:F1048576 E7:F7 M7:N7 M10:N1048576 F10:G14">
    <cfRule type="colorScale" priority="52">
      <colorScale>
        <cfvo type="num" val="1"/>
        <cfvo type="num" val="3"/>
        <cfvo type="num" val="5"/>
        <color theme="6" tint="-0.499984740745262"/>
        <color rgb="FFFFFF00"/>
        <color rgb="FFC00000"/>
      </colorScale>
    </cfRule>
  </conditionalFormatting>
  <conditionalFormatting sqref="H16:H19">
    <cfRule type="cellIs" dxfId="442" priority="51" operator="equal">
      <formula>"BAJA"</formula>
    </cfRule>
  </conditionalFormatting>
  <conditionalFormatting sqref="H16:H19">
    <cfRule type="cellIs" dxfId="441" priority="48" operator="equal">
      <formula>"EXTREMA"</formula>
    </cfRule>
    <cfRule type="cellIs" dxfId="440" priority="49" operator="equal">
      <formula>"ALTA"</formula>
    </cfRule>
    <cfRule type="cellIs" dxfId="439" priority="50" operator="equal">
      <formula>"MODERADA"</formula>
    </cfRule>
  </conditionalFormatting>
  <conditionalFormatting sqref="F16:F19">
    <cfRule type="colorScale" priority="47">
      <colorScale>
        <cfvo type="num" val="1"/>
        <cfvo type="num" val="3"/>
        <cfvo type="num" val="5"/>
        <color theme="6" tint="-0.499984740745262"/>
        <color rgb="FFFFFF00"/>
        <color rgb="FFC00000"/>
      </colorScale>
    </cfRule>
  </conditionalFormatting>
  <conditionalFormatting sqref="H16:H19">
    <cfRule type="cellIs" dxfId="438" priority="46" operator="equal">
      <formula>"BAJA"</formula>
    </cfRule>
  </conditionalFormatting>
  <conditionalFormatting sqref="H16:H19">
    <cfRule type="cellIs" dxfId="437" priority="43" operator="equal">
      <formula>"EXTREMA"</formula>
    </cfRule>
    <cfRule type="cellIs" dxfId="436" priority="44" operator="equal">
      <formula>"ALTA"</formula>
    </cfRule>
    <cfRule type="cellIs" dxfId="435" priority="45" operator="equal">
      <formula>"MODERADA"</formula>
    </cfRule>
  </conditionalFormatting>
  <conditionalFormatting sqref="F16:F19">
    <cfRule type="colorScale" priority="42">
      <colorScale>
        <cfvo type="num" val="1"/>
        <cfvo type="num" val="3"/>
        <cfvo type="num" val="5"/>
        <color theme="6" tint="-0.499984740745262"/>
        <color rgb="FFFFFF00"/>
        <color rgb="FFC00000"/>
      </colorScale>
    </cfRule>
  </conditionalFormatting>
  <conditionalFormatting sqref="H16:H19">
    <cfRule type="cellIs" dxfId="434" priority="41" operator="equal">
      <formula>"BAJA"</formula>
    </cfRule>
  </conditionalFormatting>
  <conditionalFormatting sqref="H16:H19">
    <cfRule type="cellIs" dxfId="433" priority="38" operator="equal">
      <formula>"EXTREMA"</formula>
    </cfRule>
    <cfRule type="cellIs" dxfId="432" priority="39" operator="equal">
      <formula>"ALTA"</formula>
    </cfRule>
    <cfRule type="cellIs" dxfId="431" priority="40" operator="equal">
      <formula>"MODERADA"</formula>
    </cfRule>
  </conditionalFormatting>
  <conditionalFormatting sqref="O16:O19">
    <cfRule type="cellIs" dxfId="430" priority="37" operator="equal">
      <formula>"BAJA"</formula>
    </cfRule>
  </conditionalFormatting>
  <conditionalFormatting sqref="O16:O19">
    <cfRule type="cellIs" dxfId="429" priority="34" operator="equal">
      <formula>"EXTREMA"</formula>
    </cfRule>
    <cfRule type="cellIs" dxfId="428" priority="35" operator="equal">
      <formula>"ALTA"</formula>
    </cfRule>
    <cfRule type="cellIs" dxfId="427" priority="36" operator="equal">
      <formula>"MODERADA"</formula>
    </cfRule>
  </conditionalFormatting>
  <conditionalFormatting sqref="M16:M19">
    <cfRule type="colorScale" priority="33">
      <colorScale>
        <cfvo type="num" val="1"/>
        <cfvo type="num" val="3"/>
        <cfvo type="num" val="5"/>
        <color theme="6" tint="-0.499984740745262"/>
        <color rgb="FFFFFF00"/>
        <color rgb="FFC00000"/>
      </colorScale>
    </cfRule>
  </conditionalFormatting>
  <conditionalFormatting sqref="O16:O19">
    <cfRule type="cellIs" dxfId="426" priority="32" operator="equal">
      <formula>"BAJA"</formula>
    </cfRule>
  </conditionalFormatting>
  <conditionalFormatting sqref="O16:O19">
    <cfRule type="cellIs" dxfId="425" priority="29" operator="equal">
      <formula>"EXTREMA"</formula>
    </cfRule>
    <cfRule type="cellIs" dxfId="424" priority="30" operator="equal">
      <formula>"ALTA"</formula>
    </cfRule>
    <cfRule type="cellIs" dxfId="423" priority="31" operator="equal">
      <formula>"MODERADA"</formula>
    </cfRule>
  </conditionalFormatting>
  <conditionalFormatting sqref="M16:M19">
    <cfRule type="colorScale" priority="28">
      <colorScale>
        <cfvo type="num" val="1"/>
        <cfvo type="num" val="3"/>
        <cfvo type="num" val="5"/>
        <color theme="6" tint="-0.499984740745262"/>
        <color rgb="FFFFFF00"/>
        <color rgb="FFC00000"/>
      </colorScale>
    </cfRule>
  </conditionalFormatting>
  <conditionalFormatting sqref="O16:O19">
    <cfRule type="cellIs" dxfId="422" priority="27" operator="equal">
      <formula>"BAJA"</formula>
    </cfRule>
  </conditionalFormatting>
  <conditionalFormatting sqref="O16:O19">
    <cfRule type="cellIs" dxfId="421" priority="24" operator="equal">
      <formula>"EXTREMA"</formula>
    </cfRule>
    <cfRule type="cellIs" dxfId="420" priority="25" operator="equal">
      <formula>"ALTA"</formula>
    </cfRule>
    <cfRule type="cellIs" dxfId="419" priority="26" operator="equal">
      <formula>"MODERADA"</formula>
    </cfRule>
  </conditionalFormatting>
  <conditionalFormatting sqref="H10:H14 O13:O14">
    <cfRule type="cellIs" dxfId="418" priority="20" operator="equal">
      <formula>"EXTREMA"</formula>
    </cfRule>
    <cfRule type="cellIs" dxfId="417" priority="21" operator="equal">
      <formula>"ALTA"</formula>
    </cfRule>
    <cfRule type="cellIs" dxfId="416" priority="22" operator="equal">
      <formula>"MODERADA"</formula>
    </cfRule>
    <cfRule type="cellIs" dxfId="415" priority="23" operator="equal">
      <formula>"BAJA"</formula>
    </cfRule>
  </conditionalFormatting>
  <conditionalFormatting sqref="O10:O12">
    <cfRule type="cellIs" dxfId="414" priority="16" operator="equal">
      <formula>"EXTREMA"</formula>
    </cfRule>
    <cfRule type="cellIs" dxfId="413" priority="17" operator="equal">
      <formula>"ALTA"</formula>
    </cfRule>
    <cfRule type="cellIs" dxfId="412" priority="18" operator="equal">
      <formula>"MODERADA"</formula>
    </cfRule>
    <cfRule type="cellIs" dxfId="411" priority="19" operator="equal">
      <formula>"BAJA"</formula>
    </cfRule>
  </conditionalFormatting>
  <conditionalFormatting sqref="H8:H9 O8:O9">
    <cfRule type="cellIs" dxfId="410" priority="15" operator="equal">
      <formula>"BAJA"</formula>
    </cfRule>
  </conditionalFormatting>
  <conditionalFormatting sqref="H8:H9 O8:O9">
    <cfRule type="cellIs" dxfId="409" priority="12" operator="equal">
      <formula>"EXTREMA"</formula>
    </cfRule>
    <cfRule type="cellIs" dxfId="408" priority="13" operator="equal">
      <formula>"ALTA"</formula>
    </cfRule>
    <cfRule type="cellIs" dxfId="407" priority="14" operator="equal">
      <formula>"MODERADA"</formula>
    </cfRule>
  </conditionalFormatting>
  <conditionalFormatting sqref="F8:G9 M8:N9">
    <cfRule type="colorScale" priority="11">
      <colorScale>
        <cfvo type="num" val="1"/>
        <cfvo type="num" val="3"/>
        <cfvo type="num" val="5"/>
        <color theme="6" tint="-0.499984740745262"/>
        <color rgb="FFFFFF00"/>
        <color rgb="FFC00000"/>
      </colorScale>
    </cfRule>
  </conditionalFormatting>
  <conditionalFormatting sqref="H4 O4">
    <cfRule type="cellIs" dxfId="406" priority="10" operator="equal">
      <formula>"BAJA"</formula>
    </cfRule>
  </conditionalFormatting>
  <conditionalFormatting sqref="H4 O4">
    <cfRule type="cellIs" dxfId="405" priority="7" operator="equal">
      <formula>"EXTREMA"</formula>
    </cfRule>
    <cfRule type="cellIs" dxfId="404" priority="8" operator="equal">
      <formula>"ALTA"</formula>
    </cfRule>
    <cfRule type="cellIs" dxfId="403" priority="9" operator="equal">
      <formula>"MODERADA"</formula>
    </cfRule>
  </conditionalFormatting>
  <conditionalFormatting sqref="E4:F4 M4:N4">
    <cfRule type="colorScale" priority="6">
      <colorScale>
        <cfvo type="num" val="1"/>
        <cfvo type="num" val="3"/>
        <cfvo type="num" val="5"/>
        <color theme="6" tint="-0.499984740745262"/>
        <color rgb="FFFFFF00"/>
        <color rgb="FFC00000"/>
      </colorScale>
    </cfRule>
  </conditionalFormatting>
  <conditionalFormatting sqref="K3 R3">
    <cfRule type="cellIs" dxfId="402" priority="5" operator="equal">
      <formula>"BAJA"</formula>
    </cfRule>
  </conditionalFormatting>
  <conditionalFormatting sqref="K3 R3">
    <cfRule type="cellIs" dxfId="401" priority="2" operator="equal">
      <formula>"EXTREMA"</formula>
    </cfRule>
    <cfRule type="cellIs" dxfId="400" priority="3" operator="equal">
      <formula>"ALTA"</formula>
    </cfRule>
    <cfRule type="cellIs" dxfId="399" priority="4" operator="equal">
      <formula>"MODERADA"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printOptions horizontalCentered="1"/>
  <pageMargins left="0.31496062992125984" right="0.11811023622047245" top="0.35433070866141736" bottom="0.15748031496062992" header="0.31496062992125984" footer="0.31496062992125984"/>
  <pageSetup paperSize="5" scale="36" fitToHeight="99" orientation="landscape"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autoPageBreaks="0" fitToPage="1"/>
  </sheetPr>
  <dimension ref="A1:AC39"/>
  <sheetViews>
    <sheetView showGridLines="0" topLeftCell="M6" zoomScale="70" zoomScaleNormal="70" workbookViewId="0">
      <selection activeCell="X9" sqref="X9"/>
    </sheetView>
  </sheetViews>
  <sheetFormatPr baseColWidth="10" defaultColWidth="11.42578125" defaultRowHeight="12" x14ac:dyDescent="0.2"/>
  <cols>
    <col min="1" max="1" width="28.85546875" style="1" customWidth="1"/>
    <col min="2" max="2" width="21.7109375" style="1" customWidth="1"/>
    <col min="3" max="3" width="25" style="1" customWidth="1"/>
    <col min="4" max="4" width="29.7109375" style="1" customWidth="1"/>
    <col min="5" max="7" width="6.7109375" style="1" customWidth="1"/>
    <col min="8" max="8" width="6.7109375" style="3" customWidth="1"/>
    <col min="9" max="9" width="23.28515625" style="4" customWidth="1"/>
    <col min="10" max="10" width="6.7109375" style="4" customWidth="1"/>
    <col min="11" max="14" width="6.7109375" style="1" customWidth="1"/>
    <col min="15" max="16" width="6.7109375" style="3" customWidth="1"/>
    <col min="17" max="17" width="28.28515625" style="1" customWidth="1"/>
    <col min="18" max="18" width="6.7109375" style="1" customWidth="1"/>
    <col min="19" max="19" width="21.42578125" style="1" customWidth="1"/>
    <col min="20" max="20" width="19.140625" style="1" customWidth="1"/>
    <col min="21" max="21" width="30.140625" style="2" customWidth="1"/>
    <col min="22" max="22" width="14.85546875" style="1" bestFit="1" customWidth="1"/>
    <col min="23" max="23" width="56.7109375" style="1" bestFit="1" customWidth="1"/>
    <col min="24" max="24" width="14.85546875" style="1" bestFit="1" customWidth="1"/>
    <col min="25" max="25" width="56.7109375" style="1" bestFit="1" customWidth="1"/>
    <col min="26" max="26" width="14.85546875" style="1" bestFit="1" customWidth="1"/>
    <col min="27" max="27" width="75.42578125" style="1" bestFit="1" customWidth="1"/>
    <col min="28" max="28" width="14.42578125" style="1" customWidth="1"/>
    <col min="29" max="29" width="69.7109375" style="1" customWidth="1"/>
    <col min="30" max="16384" width="11.42578125" style="1"/>
  </cols>
  <sheetData>
    <row r="1" spans="1:29" ht="27.75" customHeight="1" x14ac:dyDescent="0.35">
      <c r="B1" s="43"/>
      <c r="C1" s="43"/>
      <c r="D1" s="43"/>
      <c r="E1" s="389" t="s">
        <v>322</v>
      </c>
      <c r="F1" s="389"/>
      <c r="G1" s="389"/>
      <c r="H1" s="389"/>
      <c r="I1" s="389"/>
      <c r="J1" s="389"/>
      <c r="K1" s="389"/>
      <c r="L1" s="389"/>
      <c r="M1" s="389"/>
      <c r="N1" s="389"/>
      <c r="O1" s="389"/>
      <c r="P1" s="389"/>
      <c r="Q1" s="389"/>
      <c r="R1" s="389"/>
      <c r="S1" s="389"/>
      <c r="T1" s="389"/>
      <c r="U1" s="389"/>
    </row>
    <row r="2" spans="1:29" ht="30.75" customHeight="1" x14ac:dyDescent="0.35">
      <c r="B2" s="43"/>
      <c r="C2" s="43"/>
      <c r="D2" s="43"/>
      <c r="E2" s="389" t="s">
        <v>323</v>
      </c>
      <c r="F2" s="389"/>
      <c r="G2" s="389"/>
      <c r="H2" s="389"/>
      <c r="I2" s="389"/>
      <c r="J2" s="389"/>
      <c r="K2" s="389"/>
      <c r="L2" s="389"/>
      <c r="M2" s="389"/>
      <c r="N2" s="389"/>
      <c r="O2" s="389"/>
      <c r="P2" s="389"/>
      <c r="Q2" s="389"/>
      <c r="R2" s="389"/>
      <c r="S2" s="389"/>
      <c r="T2" s="389"/>
      <c r="U2" s="389"/>
    </row>
    <row r="3" spans="1:29" ht="39.75" customHeight="1" thickBot="1" x14ac:dyDescent="0.4">
      <c r="B3" s="43"/>
      <c r="C3" s="43"/>
      <c r="D3" s="43"/>
      <c r="G3" s="36"/>
      <c r="H3" s="36"/>
      <c r="I3" s="36"/>
      <c r="J3" s="36"/>
      <c r="K3" s="37"/>
      <c r="L3" s="36"/>
      <c r="M3" s="36"/>
      <c r="N3" s="36"/>
      <c r="O3" s="36"/>
      <c r="P3" s="1"/>
      <c r="R3" s="3"/>
      <c r="S3" s="3"/>
      <c r="U3" s="1"/>
    </row>
    <row r="4" spans="1:29" ht="28.5" x14ac:dyDescent="0.35">
      <c r="B4" s="38"/>
      <c r="C4" s="38"/>
      <c r="D4" s="428" t="s">
        <v>67</v>
      </c>
      <c r="E4" s="429"/>
      <c r="F4" s="419" t="s">
        <v>418</v>
      </c>
      <c r="G4" s="419"/>
      <c r="H4" s="419"/>
      <c r="I4" s="419"/>
      <c r="J4" s="419"/>
      <c r="K4" s="419"/>
      <c r="L4" s="419"/>
      <c r="M4" s="419"/>
      <c r="N4" s="419"/>
      <c r="O4" s="419"/>
      <c r="P4" s="419"/>
      <c r="Q4" s="419"/>
      <c r="R4" s="420" t="s">
        <v>65</v>
      </c>
      <c r="S4" s="420"/>
      <c r="T4" s="421">
        <v>2023</v>
      </c>
      <c r="U4" s="421"/>
    </row>
    <row r="5" spans="1:29" ht="21.75" thickBot="1" x14ac:dyDescent="0.4">
      <c r="B5" s="38"/>
      <c r="C5" s="38"/>
      <c r="D5" s="430" t="s">
        <v>64</v>
      </c>
      <c r="E5" s="431"/>
      <c r="F5" s="423" t="s">
        <v>631</v>
      </c>
      <c r="G5" s="423"/>
      <c r="H5" s="423"/>
      <c r="I5" s="423"/>
      <c r="J5" s="423"/>
      <c r="K5" s="423"/>
      <c r="L5" s="423"/>
      <c r="M5" s="423"/>
      <c r="N5" s="423"/>
      <c r="O5" s="423"/>
      <c r="P5" s="423"/>
      <c r="Q5" s="423"/>
      <c r="R5" s="423"/>
      <c r="S5" s="423"/>
      <c r="T5" s="423"/>
      <c r="U5" s="423"/>
    </row>
    <row r="6" spans="1:29" s="15" customFormat="1" ht="15" x14ac:dyDescent="0.25">
      <c r="A6" s="13"/>
      <c r="B6" s="34"/>
      <c r="C6" s="34"/>
      <c r="H6" s="33"/>
      <c r="I6" s="25"/>
      <c r="J6" s="25"/>
      <c r="O6" s="33"/>
      <c r="P6" s="33"/>
      <c r="U6" s="33"/>
    </row>
    <row r="7" spans="1:29" s="25" customFormat="1" ht="30" customHeight="1" x14ac:dyDescent="0.25">
      <c r="A7" s="13"/>
      <c r="B7" s="363" t="s">
        <v>62</v>
      </c>
      <c r="C7" s="363" t="s">
        <v>61</v>
      </c>
      <c r="D7" s="363" t="s">
        <v>59</v>
      </c>
      <c r="E7" s="390" t="s">
        <v>58</v>
      </c>
      <c r="F7" s="363" t="s">
        <v>57</v>
      </c>
      <c r="G7" s="363"/>
      <c r="H7" s="370" t="s">
        <v>52</v>
      </c>
      <c r="I7" s="365" t="s">
        <v>56</v>
      </c>
      <c r="J7" s="367" t="s">
        <v>55</v>
      </c>
      <c r="K7" s="368"/>
      <c r="L7" s="391" t="s">
        <v>54</v>
      </c>
      <c r="M7" s="363" t="s">
        <v>53</v>
      </c>
      <c r="N7" s="363"/>
      <c r="O7" s="370" t="s">
        <v>52</v>
      </c>
      <c r="P7" s="390" t="s">
        <v>51</v>
      </c>
      <c r="Q7" s="363" t="s">
        <v>50</v>
      </c>
      <c r="R7" s="364" t="s">
        <v>49</v>
      </c>
      <c r="S7" s="363" t="s">
        <v>185</v>
      </c>
      <c r="T7" s="365" t="s">
        <v>47</v>
      </c>
      <c r="U7" s="363" t="s">
        <v>46</v>
      </c>
      <c r="V7" s="369" t="s">
        <v>654</v>
      </c>
      <c r="W7" s="369"/>
      <c r="X7" s="369" t="s">
        <v>655</v>
      </c>
      <c r="Y7" s="369"/>
      <c r="Z7" s="369" t="s">
        <v>656</v>
      </c>
      <c r="AA7" s="369"/>
      <c r="AB7" s="369" t="s">
        <v>657</v>
      </c>
      <c r="AC7" s="369"/>
    </row>
    <row r="8" spans="1:29" s="25" customFormat="1" ht="88.5" customHeight="1" x14ac:dyDescent="0.25">
      <c r="A8" s="13"/>
      <c r="B8" s="363"/>
      <c r="C8" s="363"/>
      <c r="D8" s="363"/>
      <c r="E8" s="390"/>
      <c r="F8" s="32" t="s">
        <v>42</v>
      </c>
      <c r="G8" s="31" t="s">
        <v>41</v>
      </c>
      <c r="H8" s="371"/>
      <c r="I8" s="366"/>
      <c r="J8" s="30" t="s">
        <v>44</v>
      </c>
      <c r="K8" s="29" t="s">
        <v>43</v>
      </c>
      <c r="L8" s="392"/>
      <c r="M8" s="28" t="s">
        <v>42</v>
      </c>
      <c r="N8" s="27" t="s">
        <v>41</v>
      </c>
      <c r="O8" s="371"/>
      <c r="P8" s="390"/>
      <c r="Q8" s="363"/>
      <c r="R8" s="364"/>
      <c r="S8" s="363"/>
      <c r="T8" s="366"/>
      <c r="U8" s="363"/>
      <c r="V8" s="26" t="s">
        <v>630</v>
      </c>
      <c r="W8" s="26" t="s">
        <v>40</v>
      </c>
      <c r="X8" s="26" t="s">
        <v>630</v>
      </c>
      <c r="Y8" s="26" t="s">
        <v>40</v>
      </c>
      <c r="Z8" s="26" t="s">
        <v>630</v>
      </c>
      <c r="AA8" s="26" t="s">
        <v>40</v>
      </c>
      <c r="AB8" s="26" t="s">
        <v>630</v>
      </c>
      <c r="AC8" s="26" t="s">
        <v>40</v>
      </c>
    </row>
    <row r="9" spans="1:29" s="15" customFormat="1" ht="153.75" customHeight="1" x14ac:dyDescent="0.25">
      <c r="A9" s="23"/>
      <c r="B9" s="17" t="s">
        <v>274</v>
      </c>
      <c r="C9" s="22" t="s">
        <v>275</v>
      </c>
      <c r="D9" s="17" t="s">
        <v>276</v>
      </c>
      <c r="E9" s="18" t="s">
        <v>86</v>
      </c>
      <c r="F9" s="17">
        <v>2</v>
      </c>
      <c r="G9" s="17">
        <v>2</v>
      </c>
      <c r="H9" s="20" t="str">
        <f>INDEX([6]Listas!$L$4:$P$8,F9,G9)</f>
        <v>BAJA</v>
      </c>
      <c r="I9" s="21" t="s">
        <v>277</v>
      </c>
      <c r="J9" s="19" t="s">
        <v>12</v>
      </c>
      <c r="K9" s="19">
        <f>IF('[6]Evaluación de Controles'!F28="X","Probabilidad",IF('[6]Evaluación de Controles'!H28="X","Impacto",))</f>
        <v>0</v>
      </c>
      <c r="L9" s="17">
        <f>'[6]Evaluación de Controles'!X28</f>
        <v>0</v>
      </c>
      <c r="M9" s="17">
        <f>IF('[6]Evaluación de Controles'!F28="X",IF(L9&gt;75,IF(F9&gt;2,F9-2,IF(F9&gt;1,F9-1,F9)),IF(L9&gt;50,IF(F9&gt;1,F9-1,F9),F9)),F9)</f>
        <v>2</v>
      </c>
      <c r="N9" s="17">
        <f>IF('[6]Evaluación de Controles'!H28="X",IF(L9&gt;75,IF(G9&gt;2,G9-2,IF(G9&gt;1,G9-1,G9)),IF(L9&gt;50,IF(G9&gt;1,G9-1,G9),G9)),G9)</f>
        <v>2</v>
      </c>
      <c r="O9" s="20" t="str">
        <f>INDEX([6]Listas!$L$4:$P$8,M9,N9)</f>
        <v>BAJA</v>
      </c>
      <c r="P9" s="19" t="s">
        <v>145</v>
      </c>
      <c r="Q9" s="17" t="s">
        <v>278</v>
      </c>
      <c r="R9" s="18" t="s">
        <v>244</v>
      </c>
      <c r="S9" s="17" t="s">
        <v>279</v>
      </c>
      <c r="T9" s="17" t="s">
        <v>280</v>
      </c>
      <c r="U9" s="17" t="s">
        <v>281</v>
      </c>
      <c r="V9" s="65"/>
      <c r="W9" s="66"/>
      <c r="X9" s="65"/>
      <c r="Y9" s="66"/>
      <c r="Z9" s="65"/>
      <c r="AA9" s="271"/>
      <c r="AB9" s="65"/>
      <c r="AC9" s="86"/>
    </row>
    <row r="10" spans="1:29" s="15" customFormat="1" ht="183.75" customHeight="1" x14ac:dyDescent="0.25">
      <c r="A10" s="23"/>
      <c r="B10" s="17" t="s">
        <v>282</v>
      </c>
      <c r="C10" s="22" t="s">
        <v>283</v>
      </c>
      <c r="D10" s="17" t="s">
        <v>276</v>
      </c>
      <c r="E10" s="18" t="s">
        <v>86</v>
      </c>
      <c r="F10" s="17">
        <v>2</v>
      </c>
      <c r="G10" s="17">
        <v>2</v>
      </c>
      <c r="H10" s="20" t="str">
        <f>INDEX([6]Listas!$L$4:$P$8,F10,G10)</f>
        <v>BAJA</v>
      </c>
      <c r="I10" s="21" t="s">
        <v>277</v>
      </c>
      <c r="J10" s="19" t="s">
        <v>12</v>
      </c>
      <c r="K10" s="19" t="str">
        <f>IF('[6]Evaluación de Controles'!F30="X","Probabilidad",IF('[6]Evaluación de Controles'!H30="X","Impacto",))</f>
        <v>Probabilidad</v>
      </c>
      <c r="L10" s="17">
        <f>'[6]Evaluación de Controles'!X30</f>
        <v>70</v>
      </c>
      <c r="M10" s="17">
        <f>IF('[6]Evaluación de Controles'!F30="X",IF(L10&gt;75,IF(F10&gt;2,F10-2,IF(F10&gt;1,F10-1,F10)),IF(L10&gt;50,IF(F10&gt;1,F10-1,F10),F10)),F10)</f>
        <v>1</v>
      </c>
      <c r="N10" s="17">
        <f>IF('[6]Evaluación de Controles'!H30="X",IF(L10&gt;75,IF(G10&gt;2,G10-2,IF(G10&gt;1,G10-1,G10)),IF(L10&gt;50,IF(G10&gt;1,G10-1,G10),G10)),G10)</f>
        <v>2</v>
      </c>
      <c r="O10" s="20" t="str">
        <f>INDEX([6]Listas!$L$4:$P$8,M10,N10)</f>
        <v>BAJA</v>
      </c>
      <c r="P10" s="19" t="s">
        <v>145</v>
      </c>
      <c r="Q10" s="17" t="s">
        <v>278</v>
      </c>
      <c r="R10" s="18" t="s">
        <v>244</v>
      </c>
      <c r="S10" s="17" t="s">
        <v>279</v>
      </c>
      <c r="T10" s="17" t="s">
        <v>280</v>
      </c>
      <c r="U10" s="17" t="s">
        <v>281</v>
      </c>
      <c r="V10" s="65"/>
      <c r="W10" s="66"/>
      <c r="X10" s="65"/>
      <c r="Y10" s="66"/>
      <c r="Z10" s="65"/>
      <c r="AA10" s="271"/>
      <c r="AB10" s="65"/>
      <c r="AC10" s="86"/>
    </row>
    <row r="11" spans="1:29" s="15" customFormat="1" ht="193.5" customHeight="1" x14ac:dyDescent="0.25">
      <c r="A11" s="23"/>
      <c r="B11" s="17" t="s">
        <v>284</v>
      </c>
      <c r="C11" s="22" t="s">
        <v>285</v>
      </c>
      <c r="D11" s="17" t="s">
        <v>286</v>
      </c>
      <c r="E11" s="18" t="s">
        <v>86</v>
      </c>
      <c r="F11" s="17">
        <v>3</v>
      </c>
      <c r="G11" s="17">
        <v>3</v>
      </c>
      <c r="H11" s="20" t="str">
        <f>INDEX([6]Listas!$L$4:$P$8,F11,G11)</f>
        <v>ALTA</v>
      </c>
      <c r="I11" s="21" t="s">
        <v>277</v>
      </c>
      <c r="J11" s="19" t="s">
        <v>12</v>
      </c>
      <c r="K11" s="19" t="str">
        <f>IF('[6]Evaluación de Controles'!F31="X","Probabilidad",IF('[6]Evaluación de Controles'!H31="X","Impacto",))</f>
        <v>Probabilidad</v>
      </c>
      <c r="L11" s="17">
        <f>'[6]Evaluación de Controles'!X31</f>
        <v>70</v>
      </c>
      <c r="M11" s="17">
        <f>IF('[6]Evaluación de Controles'!F31="X",IF(L11&gt;75,IF(F11&gt;2,F11-2,IF(F11&gt;1,F11-1,F11)),IF(L11&gt;50,IF(F11&gt;1,F11-1,F11),F11)),F11)</f>
        <v>2</v>
      </c>
      <c r="N11" s="17">
        <f>IF('[6]Evaluación de Controles'!H31="X",IF(L11&gt;75,IF(G11&gt;2,G11-2,IF(G11&gt;1,G11-1,G11)),IF(L11&gt;50,IF(G11&gt;1,G11-1,G11),G11)),G11)</f>
        <v>3</v>
      </c>
      <c r="O11" s="20" t="str">
        <f>INDEX([6]Listas!$L$4:$P$8,M11,N11)</f>
        <v>MODERADA</v>
      </c>
      <c r="P11" s="19" t="s">
        <v>145</v>
      </c>
      <c r="Q11" s="17" t="s">
        <v>287</v>
      </c>
      <c r="R11" s="18" t="s">
        <v>268</v>
      </c>
      <c r="S11" s="17" t="s">
        <v>288</v>
      </c>
      <c r="T11" s="17" t="s">
        <v>289</v>
      </c>
      <c r="U11" s="17" t="s">
        <v>281</v>
      </c>
      <c r="V11" s="65"/>
      <c r="W11" s="66"/>
      <c r="X11" s="65"/>
      <c r="Y11" s="66"/>
      <c r="Z11" s="65"/>
      <c r="AA11" s="271"/>
      <c r="AB11" s="65"/>
      <c r="AC11" s="86"/>
    </row>
    <row r="12" spans="1:29" s="15" customFormat="1" ht="234" customHeight="1" x14ac:dyDescent="0.25">
      <c r="A12" s="23"/>
      <c r="B12" s="17" t="s">
        <v>290</v>
      </c>
      <c r="C12" s="22" t="s">
        <v>291</v>
      </c>
      <c r="D12" s="17" t="s">
        <v>292</v>
      </c>
      <c r="E12" s="18" t="s">
        <v>14</v>
      </c>
      <c r="F12" s="17">
        <v>3</v>
      </c>
      <c r="G12" s="17">
        <v>3</v>
      </c>
      <c r="H12" s="20" t="str">
        <f>INDEX([6]Listas!$L$4:$P$8,F12,G12)</f>
        <v>ALTA</v>
      </c>
      <c r="I12" s="21" t="s">
        <v>293</v>
      </c>
      <c r="J12" s="19" t="s">
        <v>12</v>
      </c>
      <c r="K12" s="19" t="str">
        <f>IF('[6]Evaluación de Controles'!F32="X","Probabilidad",IF('[6]Evaluación de Controles'!H32="X","Impacto",))</f>
        <v>Probabilidad</v>
      </c>
      <c r="L12" s="17">
        <f>'[6]Evaluación de Controles'!X32</f>
        <v>40</v>
      </c>
      <c r="M12" s="17">
        <f>IF('[6]Evaluación de Controles'!F32="X",IF(L12&gt;75,IF(F12&gt;2,F12-2,IF(F12&gt;1,F12-1,F12)),IF(L12&gt;50,IF(F12&gt;1,F12-1,F12),F12)),F12)</f>
        <v>3</v>
      </c>
      <c r="N12" s="17">
        <f>IF('[6]Evaluación de Controles'!H32="X",IF(L12&gt;75,IF(G12&gt;2,G12-2,IF(G12&gt;1,G12-1,G12)),IF(L12&gt;50,IF(G12&gt;1,G12-1,G12),G12)),G12)</f>
        <v>3</v>
      </c>
      <c r="O12" s="20" t="str">
        <f>INDEX([6]Listas!$L$4:$P$8,M12,N12)</f>
        <v>ALTA</v>
      </c>
      <c r="P12" s="19" t="s">
        <v>145</v>
      </c>
      <c r="Q12" s="17" t="s">
        <v>294</v>
      </c>
      <c r="R12" s="18" t="s">
        <v>268</v>
      </c>
      <c r="S12" s="17" t="s">
        <v>295</v>
      </c>
      <c r="T12" s="17" t="s">
        <v>296</v>
      </c>
      <c r="U12" s="17" t="s">
        <v>297</v>
      </c>
      <c r="V12" s="283"/>
      <c r="W12" s="13"/>
      <c r="X12" s="65"/>
      <c r="Y12" s="13"/>
      <c r="Z12" s="65"/>
      <c r="AA12" s="337"/>
      <c r="AB12" s="65"/>
      <c r="AC12" s="337"/>
    </row>
    <row r="13" spans="1:29" s="15" customFormat="1" ht="182.25" customHeight="1" x14ac:dyDescent="0.25">
      <c r="A13" s="23"/>
      <c r="B13" s="287" t="s">
        <v>298</v>
      </c>
      <c r="C13" s="294" t="s">
        <v>299</v>
      </c>
      <c r="D13" s="287" t="s">
        <v>300</v>
      </c>
      <c r="E13" s="286" t="s">
        <v>14</v>
      </c>
      <c r="F13" s="287">
        <v>3</v>
      </c>
      <c r="G13" s="287">
        <v>2</v>
      </c>
      <c r="H13" s="284" t="str">
        <f>INDEX([6]Listas!$L$4:$P$8,F13,G13)</f>
        <v>MODERADA</v>
      </c>
      <c r="I13" s="295" t="s">
        <v>301</v>
      </c>
      <c r="J13" s="285" t="s">
        <v>12</v>
      </c>
      <c r="K13" s="285" t="str">
        <f>IF('[6]Evaluación de Controles'!F33="X","Probabilidad",IF('[6]Evaluación de Controles'!H33="X","Impacto",))</f>
        <v>Probabilidad</v>
      </c>
      <c r="L13" s="287">
        <f>'[6]Evaluación de Controles'!X33</f>
        <v>40</v>
      </c>
      <c r="M13" s="287">
        <f>IF('[6]Evaluación de Controles'!F33="X",IF(L13&gt;75,IF(F13&gt;2,F13-2,IF(F13&gt;1,F13-1,F13)),IF(L13&gt;50,IF(F13&gt;1,F13-1,F13),F13)),F13)</f>
        <v>3</v>
      </c>
      <c r="N13" s="287">
        <f>IF('[6]Evaluación de Controles'!H33="X",IF(L13&gt;75,IF(G13&gt;2,G13-2,IF(G13&gt;1,G13-1,G13)),IF(L13&gt;50,IF(G13&gt;1,G13-1,G13),G13)),G13)</f>
        <v>2</v>
      </c>
      <c r="O13" s="284" t="str">
        <f>INDEX([6]Listas!$L$4:$P$8,M13,N13)</f>
        <v>MODERADA</v>
      </c>
      <c r="P13" s="285" t="s">
        <v>145</v>
      </c>
      <c r="Q13" s="287" t="s">
        <v>302</v>
      </c>
      <c r="R13" s="286" t="s">
        <v>192</v>
      </c>
      <c r="S13" s="287" t="s">
        <v>295</v>
      </c>
      <c r="T13" s="287" t="s">
        <v>303</v>
      </c>
      <c r="U13" s="287" t="s">
        <v>297</v>
      </c>
      <c r="V13" s="65"/>
      <c r="W13" s="88"/>
      <c r="X13" s="65"/>
      <c r="Y13" s="66"/>
      <c r="Z13" s="65"/>
      <c r="AA13" s="271"/>
      <c r="AB13" s="65"/>
      <c r="AC13" s="271"/>
    </row>
    <row r="14" spans="1:29" s="15" customFormat="1" ht="12" customHeight="1" x14ac:dyDescent="0.25">
      <c r="A14" s="23"/>
      <c r="B14" s="299"/>
      <c r="C14" s="300"/>
      <c r="D14" s="299"/>
      <c r="E14" s="301"/>
      <c r="F14" s="299"/>
      <c r="G14" s="299"/>
      <c r="H14" s="306"/>
      <c r="I14" s="302"/>
      <c r="J14" s="303"/>
      <c r="K14" s="303"/>
      <c r="L14" s="299"/>
      <c r="M14" s="299"/>
      <c r="N14" s="299"/>
      <c r="O14" s="306"/>
      <c r="P14" s="303"/>
      <c r="Q14" s="299"/>
      <c r="R14" s="301"/>
      <c r="S14" s="299"/>
      <c r="T14" s="299"/>
      <c r="U14" s="299"/>
    </row>
    <row r="15" spans="1:29" x14ac:dyDescent="0.2">
      <c r="O15" s="1"/>
      <c r="P15" s="1"/>
      <c r="U15" s="1"/>
    </row>
    <row r="16" spans="1:29" x14ac:dyDescent="0.2">
      <c r="F16" s="372" t="s">
        <v>6</v>
      </c>
      <c r="G16" s="372"/>
      <c r="H16" s="7">
        <f>COUNTIF(H10:H13,"BAJA")</f>
        <v>1</v>
      </c>
      <c r="I16" s="1"/>
      <c r="J16" s="1"/>
      <c r="M16" s="372" t="s">
        <v>6</v>
      </c>
      <c r="N16" s="372"/>
      <c r="O16" s="7">
        <f>COUNTIF(O10:O13,"BAJA")</f>
        <v>1</v>
      </c>
      <c r="P16" s="1"/>
      <c r="U16" s="1"/>
    </row>
    <row r="17" spans="2:21" x14ac:dyDescent="0.2">
      <c r="F17" s="372" t="s">
        <v>5</v>
      </c>
      <c r="G17" s="372"/>
      <c r="H17" s="7">
        <f>COUNTIF(H10:H13,"MODERADA")</f>
        <v>1</v>
      </c>
      <c r="I17" s="1"/>
      <c r="J17" s="1"/>
      <c r="M17" s="372" t="s">
        <v>5</v>
      </c>
      <c r="N17" s="372"/>
      <c r="O17" s="7">
        <f>COUNTIF(O10:O13,"MODERADA")</f>
        <v>2</v>
      </c>
      <c r="P17" s="1"/>
      <c r="U17" s="1"/>
    </row>
    <row r="18" spans="2:21" x14ac:dyDescent="0.2">
      <c r="B18" s="12"/>
      <c r="D18" s="12"/>
      <c r="F18" s="372" t="s">
        <v>4</v>
      </c>
      <c r="G18" s="372"/>
      <c r="H18" s="7">
        <f>COUNTIF(H10:H13,"ALTA")</f>
        <v>2</v>
      </c>
      <c r="I18" s="1"/>
      <c r="J18" s="1"/>
      <c r="M18" s="372" t="s">
        <v>4</v>
      </c>
      <c r="N18" s="372"/>
      <c r="O18" s="7">
        <f>COUNTIF(O10:O13,"ALTA")</f>
        <v>1</v>
      </c>
      <c r="P18" s="1"/>
      <c r="U18" s="1"/>
    </row>
    <row r="19" spans="2:21" ht="15.75" x14ac:dyDescent="0.2">
      <c r="B19" s="11" t="s">
        <v>3</v>
      </c>
      <c r="D19" s="10" t="s">
        <v>2</v>
      </c>
      <c r="F19" s="372" t="s">
        <v>1</v>
      </c>
      <c r="G19" s="372"/>
      <c r="H19" s="7">
        <f>COUNTIF(H10:H13,"EXTREMA")</f>
        <v>0</v>
      </c>
      <c r="I19" s="1"/>
      <c r="J19" s="1"/>
      <c r="M19" s="372" t="s">
        <v>1</v>
      </c>
      <c r="N19" s="372"/>
      <c r="O19" s="7">
        <f>COUNTIF(O10:O13,"EXTREMA")</f>
        <v>0</v>
      </c>
      <c r="P19" s="1"/>
      <c r="U19" s="1"/>
    </row>
    <row r="20" spans="2:21" x14ac:dyDescent="0.2">
      <c r="H20" s="1"/>
      <c r="I20" s="1"/>
      <c r="J20" s="1"/>
      <c r="O20" s="1"/>
      <c r="P20" s="1"/>
      <c r="U20" s="1"/>
    </row>
    <row r="21" spans="2:21" ht="15.75" x14ac:dyDescent="0.2">
      <c r="B21" s="6"/>
      <c r="C21" s="5"/>
      <c r="H21" s="1"/>
      <c r="I21" s="1"/>
      <c r="J21" s="1"/>
      <c r="O21" s="1"/>
      <c r="P21" s="1"/>
      <c r="U21" s="1"/>
    </row>
    <row r="22" spans="2:21" x14ac:dyDescent="0.2">
      <c r="H22" s="1"/>
      <c r="I22" s="1"/>
      <c r="J22" s="1"/>
      <c r="O22" s="1"/>
      <c r="P22" s="1"/>
      <c r="U22" s="1"/>
    </row>
    <row r="23" spans="2:21" x14ac:dyDescent="0.2">
      <c r="H23" s="1"/>
      <c r="I23" s="1"/>
      <c r="J23" s="1"/>
      <c r="O23" s="1"/>
      <c r="P23" s="1"/>
      <c r="U23" s="1"/>
    </row>
    <row r="24" spans="2:21" x14ac:dyDescent="0.2">
      <c r="H24" s="1"/>
      <c r="I24" s="1"/>
      <c r="J24" s="1"/>
      <c r="O24" s="1"/>
      <c r="P24" s="1"/>
      <c r="U24" s="1"/>
    </row>
    <row r="25" spans="2:21" x14ac:dyDescent="0.2">
      <c r="H25" s="1"/>
      <c r="I25" s="1"/>
      <c r="J25" s="1"/>
      <c r="O25" s="1"/>
      <c r="P25" s="1"/>
      <c r="U25" s="1"/>
    </row>
    <row r="26" spans="2:21" x14ac:dyDescent="0.2">
      <c r="H26" s="1"/>
      <c r="I26" s="1"/>
      <c r="J26" s="1"/>
      <c r="O26" s="1"/>
      <c r="P26" s="1"/>
      <c r="U26" s="1"/>
    </row>
    <row r="27" spans="2:21" x14ac:dyDescent="0.2">
      <c r="H27" s="1"/>
      <c r="I27" s="1"/>
      <c r="J27" s="1"/>
      <c r="O27" s="1"/>
      <c r="P27" s="1"/>
      <c r="U27" s="1"/>
    </row>
    <row r="28" spans="2:21" x14ac:dyDescent="0.2">
      <c r="H28" s="1"/>
      <c r="I28" s="1"/>
      <c r="J28" s="1"/>
      <c r="O28" s="1"/>
      <c r="P28" s="1"/>
      <c r="U28" s="1"/>
    </row>
    <row r="29" spans="2:21" x14ac:dyDescent="0.2">
      <c r="H29" s="1"/>
      <c r="I29" s="1"/>
      <c r="J29" s="1"/>
      <c r="O29" s="1"/>
      <c r="P29" s="1"/>
      <c r="U29" s="1"/>
    </row>
    <row r="30" spans="2:21" x14ac:dyDescent="0.2">
      <c r="H30" s="1"/>
      <c r="I30" s="1"/>
      <c r="J30" s="1"/>
      <c r="O30" s="1"/>
      <c r="P30" s="1"/>
      <c r="U30" s="1"/>
    </row>
    <row r="31" spans="2:21" x14ac:dyDescent="0.2">
      <c r="H31" s="1"/>
      <c r="I31" s="1"/>
      <c r="J31" s="1"/>
      <c r="O31" s="1"/>
      <c r="P31" s="1"/>
      <c r="U31" s="1"/>
    </row>
    <row r="32" spans="2:21" x14ac:dyDescent="0.2">
      <c r="H32" s="1"/>
      <c r="I32" s="1"/>
      <c r="J32" s="1"/>
      <c r="O32" s="1"/>
      <c r="P32" s="1"/>
      <c r="U32" s="1"/>
    </row>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sheetData>
  <mergeCells count="37">
    <mergeCell ref="B7:B8"/>
    <mergeCell ref="C7:C8"/>
    <mergeCell ref="D7:D8"/>
    <mergeCell ref="E7:E8"/>
    <mergeCell ref="E1:U1"/>
    <mergeCell ref="E2:U2"/>
    <mergeCell ref="O7:O8"/>
    <mergeCell ref="R7:R8"/>
    <mergeCell ref="F19:G19"/>
    <mergeCell ref="M19:N19"/>
    <mergeCell ref="H7:H8"/>
    <mergeCell ref="I7:I8"/>
    <mergeCell ref="J7:K7"/>
    <mergeCell ref="L7:L8"/>
    <mergeCell ref="M7:N7"/>
    <mergeCell ref="F17:G17"/>
    <mergeCell ref="M17:N17"/>
    <mergeCell ref="F18:G18"/>
    <mergeCell ref="M18:N18"/>
    <mergeCell ref="F7:G7"/>
    <mergeCell ref="F16:G16"/>
    <mergeCell ref="M16:N16"/>
    <mergeCell ref="Z7:AA7"/>
    <mergeCell ref="AB7:AC7"/>
    <mergeCell ref="D4:E4"/>
    <mergeCell ref="F4:Q4"/>
    <mergeCell ref="R4:S4"/>
    <mergeCell ref="T4:U4"/>
    <mergeCell ref="D5:E5"/>
    <mergeCell ref="F5:U5"/>
    <mergeCell ref="P7:P8"/>
    <mergeCell ref="Q7:Q8"/>
    <mergeCell ref="X7:Y7"/>
    <mergeCell ref="V7:W7"/>
    <mergeCell ref="S7:S8"/>
    <mergeCell ref="T7:T8"/>
    <mergeCell ref="U7:U8"/>
  </mergeCells>
  <conditionalFormatting sqref="H15:H1048576 O15:O1048576 H6 O6">
    <cfRule type="cellIs" dxfId="398" priority="77" operator="equal">
      <formula>"BAJA"</formula>
    </cfRule>
  </conditionalFormatting>
  <conditionalFormatting sqref="H15:H1048576 O15:O1048576 H6 O6">
    <cfRule type="cellIs" dxfId="397" priority="74" operator="equal">
      <formula>"EXTREMA"</formula>
    </cfRule>
    <cfRule type="cellIs" dxfId="396" priority="75" operator="equal">
      <formula>"ALTA"</formula>
    </cfRule>
    <cfRule type="cellIs" dxfId="395" priority="76" operator="equal">
      <formula>"MODERADA"</formula>
    </cfRule>
  </conditionalFormatting>
  <conditionalFormatting sqref="E15:F1048576 F13:G14 F10:G11 E6:F6 M6:N6 M15:N1048576">
    <cfRule type="colorScale" priority="73">
      <colorScale>
        <cfvo type="num" val="1"/>
        <cfvo type="num" val="3"/>
        <cfvo type="num" val="5"/>
        <color theme="6" tint="-0.499984740745262"/>
        <color rgb="FFFFFF00"/>
        <color rgb="FFC00000"/>
      </colorScale>
    </cfRule>
  </conditionalFormatting>
  <conditionalFormatting sqref="H16:H19">
    <cfRule type="cellIs" dxfId="394" priority="72" operator="equal">
      <formula>"BAJA"</formula>
    </cfRule>
  </conditionalFormatting>
  <conditionalFormatting sqref="H16:H19">
    <cfRule type="cellIs" dxfId="393" priority="69" operator="equal">
      <formula>"EXTREMA"</formula>
    </cfRule>
    <cfRule type="cellIs" dxfId="392" priority="70" operator="equal">
      <formula>"ALTA"</formula>
    </cfRule>
    <cfRule type="cellIs" dxfId="391" priority="71" operator="equal">
      <formula>"MODERADA"</formula>
    </cfRule>
  </conditionalFormatting>
  <conditionalFormatting sqref="F16:F19">
    <cfRule type="colorScale" priority="68">
      <colorScale>
        <cfvo type="num" val="1"/>
        <cfvo type="num" val="3"/>
        <cfvo type="num" val="5"/>
        <color theme="6" tint="-0.499984740745262"/>
        <color rgb="FFFFFF00"/>
        <color rgb="FFC00000"/>
      </colorScale>
    </cfRule>
  </conditionalFormatting>
  <conditionalFormatting sqref="H16:H19">
    <cfRule type="cellIs" dxfId="390" priority="67" operator="equal">
      <formula>"BAJA"</formula>
    </cfRule>
  </conditionalFormatting>
  <conditionalFormatting sqref="H16:H19">
    <cfRule type="cellIs" dxfId="389" priority="64" operator="equal">
      <formula>"EXTREMA"</formula>
    </cfRule>
    <cfRule type="cellIs" dxfId="388" priority="65" operator="equal">
      <formula>"ALTA"</formula>
    </cfRule>
    <cfRule type="cellIs" dxfId="387" priority="66" operator="equal">
      <formula>"MODERADA"</formula>
    </cfRule>
  </conditionalFormatting>
  <conditionalFormatting sqref="F16:F19">
    <cfRule type="colorScale" priority="63">
      <colorScale>
        <cfvo type="num" val="1"/>
        <cfvo type="num" val="3"/>
        <cfvo type="num" val="5"/>
        <color theme="6" tint="-0.499984740745262"/>
        <color rgb="FFFFFF00"/>
        <color rgb="FFC00000"/>
      </colorScale>
    </cfRule>
  </conditionalFormatting>
  <conditionalFormatting sqref="H16:H19">
    <cfRule type="cellIs" dxfId="386" priority="62" operator="equal">
      <formula>"BAJA"</formula>
    </cfRule>
  </conditionalFormatting>
  <conditionalFormatting sqref="H16:H19">
    <cfRule type="cellIs" dxfId="385" priority="59" operator="equal">
      <formula>"EXTREMA"</formula>
    </cfRule>
    <cfRule type="cellIs" dxfId="384" priority="60" operator="equal">
      <formula>"ALTA"</formula>
    </cfRule>
    <cfRule type="cellIs" dxfId="383" priority="61" operator="equal">
      <formula>"MODERADA"</formula>
    </cfRule>
  </conditionalFormatting>
  <conditionalFormatting sqref="F16:F19">
    <cfRule type="colorScale" priority="58">
      <colorScale>
        <cfvo type="num" val="1"/>
        <cfvo type="num" val="3"/>
        <cfvo type="num" val="5"/>
        <color theme="6" tint="-0.499984740745262"/>
        <color rgb="FFFFFF00"/>
        <color rgb="FFC00000"/>
      </colorScale>
    </cfRule>
  </conditionalFormatting>
  <conditionalFormatting sqref="H16:H19">
    <cfRule type="cellIs" dxfId="382" priority="57" operator="equal">
      <formula>"BAJA"</formula>
    </cfRule>
  </conditionalFormatting>
  <conditionalFormatting sqref="H16:H19">
    <cfRule type="cellIs" dxfId="381" priority="54" operator="equal">
      <formula>"EXTREMA"</formula>
    </cfRule>
    <cfRule type="cellIs" dxfId="380" priority="55" operator="equal">
      <formula>"ALTA"</formula>
    </cfRule>
    <cfRule type="cellIs" dxfId="379" priority="56" operator="equal">
      <formula>"MODERADA"</formula>
    </cfRule>
  </conditionalFormatting>
  <conditionalFormatting sqref="O16:O19">
    <cfRule type="cellIs" dxfId="378" priority="53" operator="equal">
      <formula>"BAJA"</formula>
    </cfRule>
  </conditionalFormatting>
  <conditionalFormatting sqref="O16:O19">
    <cfRule type="cellIs" dxfId="377" priority="50" operator="equal">
      <formula>"EXTREMA"</formula>
    </cfRule>
    <cfRule type="cellIs" dxfId="376" priority="51" operator="equal">
      <formula>"ALTA"</formula>
    </cfRule>
    <cfRule type="cellIs" dxfId="375" priority="52" operator="equal">
      <formula>"MODERADA"</formula>
    </cfRule>
  </conditionalFormatting>
  <conditionalFormatting sqref="M16:M19">
    <cfRule type="colorScale" priority="49">
      <colorScale>
        <cfvo type="num" val="1"/>
        <cfvo type="num" val="3"/>
        <cfvo type="num" val="5"/>
        <color theme="6" tint="-0.499984740745262"/>
        <color rgb="FFFFFF00"/>
        <color rgb="FFC00000"/>
      </colorScale>
    </cfRule>
  </conditionalFormatting>
  <conditionalFormatting sqref="O16:O19">
    <cfRule type="cellIs" dxfId="374" priority="48" operator="equal">
      <formula>"BAJA"</formula>
    </cfRule>
  </conditionalFormatting>
  <conditionalFormatting sqref="O16:O19">
    <cfRule type="cellIs" dxfId="373" priority="45" operator="equal">
      <formula>"EXTREMA"</formula>
    </cfRule>
    <cfRule type="cellIs" dxfId="372" priority="46" operator="equal">
      <formula>"ALTA"</formula>
    </cfRule>
    <cfRule type="cellIs" dxfId="371" priority="47" operator="equal">
      <formula>"MODERADA"</formula>
    </cfRule>
  </conditionalFormatting>
  <conditionalFormatting sqref="M16:M19">
    <cfRule type="colorScale" priority="44">
      <colorScale>
        <cfvo type="num" val="1"/>
        <cfvo type="num" val="3"/>
        <cfvo type="num" val="5"/>
        <color theme="6" tint="-0.499984740745262"/>
        <color rgb="FFFFFF00"/>
        <color rgb="FFC00000"/>
      </colorScale>
    </cfRule>
  </conditionalFormatting>
  <conditionalFormatting sqref="O16:O19">
    <cfRule type="cellIs" dxfId="370" priority="43" operator="equal">
      <formula>"BAJA"</formula>
    </cfRule>
  </conditionalFormatting>
  <conditionalFormatting sqref="O16:O19">
    <cfRule type="cellIs" dxfId="369" priority="40" operator="equal">
      <formula>"EXTREMA"</formula>
    </cfRule>
    <cfRule type="cellIs" dxfId="368" priority="41" operator="equal">
      <formula>"ALTA"</formula>
    </cfRule>
    <cfRule type="cellIs" dxfId="367" priority="42" operator="equal">
      <formula>"MODERADA"</formula>
    </cfRule>
  </conditionalFormatting>
  <conditionalFormatting sqref="M16:M19">
    <cfRule type="colorScale" priority="39">
      <colorScale>
        <cfvo type="num" val="1"/>
        <cfvo type="num" val="3"/>
        <cfvo type="num" val="5"/>
        <color theme="6" tint="-0.499984740745262"/>
        <color rgb="FFFFFF00"/>
        <color rgb="FFC00000"/>
      </colorScale>
    </cfRule>
  </conditionalFormatting>
  <conditionalFormatting sqref="O16:O19">
    <cfRule type="cellIs" dxfId="366" priority="38" operator="equal">
      <formula>"BAJA"</formula>
    </cfRule>
  </conditionalFormatting>
  <conditionalFormatting sqref="O16:O19">
    <cfRule type="cellIs" dxfId="365" priority="35" operator="equal">
      <formula>"EXTREMA"</formula>
    </cfRule>
    <cfRule type="cellIs" dxfId="364" priority="36" operator="equal">
      <formula>"ALTA"</formula>
    </cfRule>
    <cfRule type="cellIs" dxfId="363" priority="37" operator="equal">
      <formula>"MODERADA"</formula>
    </cfRule>
  </conditionalFormatting>
  <conditionalFormatting sqref="H13:H14 H10:H11">
    <cfRule type="cellIs" dxfId="362" priority="31" operator="equal">
      <formula>"EXTREMA"</formula>
    </cfRule>
    <cfRule type="cellIs" dxfId="361" priority="32" operator="equal">
      <formula>"ALTA"</formula>
    </cfRule>
    <cfRule type="cellIs" dxfId="360" priority="33" operator="equal">
      <formula>"MODERADA"</formula>
    </cfRule>
    <cfRule type="cellIs" dxfId="359" priority="34" operator="equal">
      <formula>"BAJA"</formula>
    </cfRule>
  </conditionalFormatting>
  <conditionalFormatting sqref="O10:O14">
    <cfRule type="cellIs" dxfId="358" priority="27" operator="equal">
      <formula>"EXTREMA"</formula>
    </cfRule>
    <cfRule type="cellIs" dxfId="357" priority="28" operator="equal">
      <formula>"ALTA"</formula>
    </cfRule>
    <cfRule type="cellIs" dxfId="356" priority="29" operator="equal">
      <formula>"MODERADA"</formula>
    </cfRule>
    <cfRule type="cellIs" dxfId="355" priority="30" operator="equal">
      <formula>"BAJA"</formula>
    </cfRule>
  </conditionalFormatting>
  <conditionalFormatting sqref="M10:N14">
    <cfRule type="colorScale" priority="26">
      <colorScale>
        <cfvo type="num" val="1"/>
        <cfvo type="num" val="3"/>
        <cfvo type="num" val="5"/>
        <color theme="6" tint="-0.499984740745262"/>
        <color rgb="FFFFFF00"/>
        <color rgb="FFC00000"/>
      </colorScale>
    </cfRule>
  </conditionalFormatting>
  <conditionalFormatting sqref="F12:G12">
    <cfRule type="colorScale" priority="25">
      <colorScale>
        <cfvo type="num" val="1"/>
        <cfvo type="num" val="3"/>
        <cfvo type="num" val="5"/>
        <color theme="6" tint="-0.499984740745262"/>
        <color rgb="FFFFFF00"/>
        <color rgb="FFC00000"/>
      </colorScale>
    </cfRule>
  </conditionalFormatting>
  <conditionalFormatting sqref="H12">
    <cfRule type="cellIs" dxfId="354" priority="21" operator="equal">
      <formula>"EXTREMA"</formula>
    </cfRule>
    <cfRule type="cellIs" dxfId="353" priority="22" operator="equal">
      <formula>"ALTA"</formula>
    </cfRule>
    <cfRule type="cellIs" dxfId="352" priority="23" operator="equal">
      <formula>"MODERADA"</formula>
    </cfRule>
    <cfRule type="cellIs" dxfId="351" priority="24" operator="equal">
      <formula>"BAJA"</formula>
    </cfRule>
  </conditionalFormatting>
  <conditionalFormatting sqref="H7:H8 O7:O8">
    <cfRule type="cellIs" dxfId="350" priority="20" operator="equal">
      <formula>"BAJA"</formula>
    </cfRule>
  </conditionalFormatting>
  <conditionalFormatting sqref="H7:H8 O7:O8">
    <cfRule type="cellIs" dxfId="349" priority="17" operator="equal">
      <formula>"EXTREMA"</formula>
    </cfRule>
    <cfRule type="cellIs" dxfId="348" priority="18" operator="equal">
      <formula>"ALTA"</formula>
    </cfRule>
    <cfRule type="cellIs" dxfId="347" priority="19" operator="equal">
      <formula>"MODERADA"</formula>
    </cfRule>
  </conditionalFormatting>
  <conditionalFormatting sqref="F7:G8 M7:N8">
    <cfRule type="colorScale" priority="16">
      <colorScale>
        <cfvo type="num" val="1"/>
        <cfvo type="num" val="3"/>
        <cfvo type="num" val="5"/>
        <color theme="6" tint="-0.499984740745262"/>
        <color rgb="FFFFFF00"/>
        <color rgb="FFC00000"/>
      </colorScale>
    </cfRule>
  </conditionalFormatting>
  <conditionalFormatting sqref="F9:G9">
    <cfRule type="colorScale" priority="15">
      <colorScale>
        <cfvo type="num" val="1"/>
        <cfvo type="num" val="3"/>
        <cfvo type="num" val="5"/>
        <color theme="6" tint="-0.499984740745262"/>
        <color rgb="FFFFFF00"/>
        <color rgb="FFC00000"/>
      </colorScale>
    </cfRule>
  </conditionalFormatting>
  <conditionalFormatting sqref="H9">
    <cfRule type="cellIs" dxfId="346" priority="11" operator="equal">
      <formula>"EXTREMA"</formula>
    </cfRule>
    <cfRule type="cellIs" dxfId="345" priority="12" operator="equal">
      <formula>"ALTA"</formula>
    </cfRule>
    <cfRule type="cellIs" dxfId="344" priority="13" operator="equal">
      <formula>"MODERADA"</formula>
    </cfRule>
    <cfRule type="cellIs" dxfId="343" priority="14" operator="equal">
      <formula>"BAJA"</formula>
    </cfRule>
  </conditionalFormatting>
  <conditionalFormatting sqref="O9">
    <cfRule type="cellIs" dxfId="342" priority="7" operator="equal">
      <formula>"EXTREMA"</formula>
    </cfRule>
    <cfRule type="cellIs" dxfId="341" priority="8" operator="equal">
      <formula>"ALTA"</formula>
    </cfRule>
    <cfRule type="cellIs" dxfId="340" priority="9" operator="equal">
      <formula>"MODERADA"</formula>
    </cfRule>
    <cfRule type="cellIs" dxfId="339" priority="10" operator="equal">
      <formula>"BAJA"</formula>
    </cfRule>
  </conditionalFormatting>
  <conditionalFormatting sqref="M9:N9">
    <cfRule type="colorScale" priority="6">
      <colorScale>
        <cfvo type="num" val="1"/>
        <cfvo type="num" val="3"/>
        <cfvo type="num" val="5"/>
        <color theme="6" tint="-0.499984740745262"/>
        <color rgb="FFFFFF00"/>
        <color rgb="FFC00000"/>
      </colorScale>
    </cfRule>
  </conditionalFormatting>
  <conditionalFormatting sqref="K3 R3">
    <cfRule type="cellIs" dxfId="338" priority="5" operator="equal">
      <formula>"BAJA"</formula>
    </cfRule>
  </conditionalFormatting>
  <conditionalFormatting sqref="K3 R3">
    <cfRule type="cellIs" dxfId="337" priority="2" operator="equal">
      <formula>"EXTREMA"</formula>
    </cfRule>
    <cfRule type="cellIs" dxfId="336" priority="3" operator="equal">
      <formula>"ALTA"</formula>
    </cfRule>
    <cfRule type="cellIs" dxfId="335" priority="4" operator="equal">
      <formula>"MODERADA"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printOptions horizontalCentered="1"/>
  <pageMargins left="0.31496062992125984" right="0.19685039370078741" top="0.35433070866141736" bottom="0.19685039370078741" header="0.31496062992125984" footer="0.31496062992125984"/>
  <pageSetup paperSize="5" scale="43" fitToHeight="99" orientation="landscape"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autoPageBreaks="0" fitToPage="1"/>
  </sheetPr>
  <dimension ref="A1:AD57"/>
  <sheetViews>
    <sheetView showGridLines="0" topLeftCell="H12" zoomScale="70" zoomScaleNormal="70" workbookViewId="0">
      <selection activeCell="W27" sqref="W27"/>
    </sheetView>
  </sheetViews>
  <sheetFormatPr baseColWidth="10" defaultColWidth="11.42578125" defaultRowHeight="12" x14ac:dyDescent="0.2"/>
  <cols>
    <col min="1" max="1" width="29" style="1" customWidth="1"/>
    <col min="2" max="2" width="21.7109375" style="1" customWidth="1"/>
    <col min="3" max="3" width="28.7109375" style="1" customWidth="1"/>
    <col min="4" max="4" width="17.42578125" style="1" bestFit="1" customWidth="1"/>
    <col min="5" max="5" width="26.42578125" style="1" customWidth="1"/>
    <col min="6" max="8" width="6.7109375" style="1" customWidth="1"/>
    <col min="9" max="9" width="6.7109375" style="3" customWidth="1"/>
    <col min="10" max="10" width="25.85546875" style="4" customWidth="1"/>
    <col min="11" max="11" width="6.7109375" style="4" customWidth="1"/>
    <col min="12" max="15" width="6.7109375" style="1" customWidth="1"/>
    <col min="16" max="17" width="6.7109375" style="3" customWidth="1"/>
    <col min="18" max="18" width="24.7109375" style="1" customWidth="1"/>
    <col min="19" max="19" width="6.7109375" style="1" customWidth="1"/>
    <col min="20" max="20" width="22.42578125" style="1" customWidth="1"/>
    <col min="21" max="21" width="16.7109375" style="1" customWidth="1"/>
    <col min="22" max="22" width="16.28515625" style="2" customWidth="1"/>
    <col min="23" max="23" width="17.140625" style="1" bestFit="1" customWidth="1"/>
    <col min="24" max="24" width="59.28515625" style="1" bestFit="1" customWidth="1"/>
    <col min="25" max="25" width="17.140625" style="1" bestFit="1" customWidth="1"/>
    <col min="26" max="26" width="54.140625" style="1" bestFit="1" customWidth="1"/>
    <col min="27" max="27" width="11.7109375" style="1" bestFit="1" customWidth="1"/>
    <col min="28" max="28" width="73.42578125" style="1" bestFit="1" customWidth="1"/>
    <col min="29" max="29" width="17.140625" style="1" bestFit="1" customWidth="1"/>
    <col min="30" max="30" width="57.5703125" style="1" customWidth="1"/>
    <col min="31" max="16384" width="11.42578125" style="1"/>
  </cols>
  <sheetData>
    <row r="1" spans="1:30" ht="21" x14ac:dyDescent="0.35">
      <c r="B1" s="43"/>
      <c r="C1" s="43"/>
      <c r="D1" s="43"/>
      <c r="E1" s="43"/>
      <c r="F1" s="389" t="s">
        <v>322</v>
      </c>
      <c r="G1" s="389"/>
      <c r="H1" s="389"/>
      <c r="I1" s="389"/>
      <c r="J1" s="389"/>
      <c r="K1" s="389"/>
      <c r="L1" s="389"/>
      <c r="M1" s="389"/>
      <c r="N1" s="389"/>
      <c r="O1" s="389"/>
      <c r="P1" s="389"/>
      <c r="Q1" s="389"/>
      <c r="R1" s="389"/>
      <c r="S1" s="389"/>
      <c r="T1" s="389"/>
      <c r="U1" s="389"/>
      <c r="V1" s="389"/>
    </row>
    <row r="2" spans="1:30" ht="34.5" customHeight="1" x14ac:dyDescent="0.35">
      <c r="B2" s="43"/>
      <c r="C2" s="43"/>
      <c r="D2" s="43"/>
      <c r="E2" s="43"/>
      <c r="F2" s="389" t="s">
        <v>323</v>
      </c>
      <c r="G2" s="389"/>
      <c r="H2" s="389"/>
      <c r="I2" s="389"/>
      <c r="J2" s="389"/>
      <c r="K2" s="389"/>
      <c r="L2" s="389"/>
      <c r="M2" s="389"/>
      <c r="N2" s="389"/>
      <c r="O2" s="389"/>
      <c r="P2" s="389"/>
      <c r="Q2" s="389"/>
      <c r="R2" s="389"/>
      <c r="S2" s="389"/>
      <c r="T2" s="389"/>
      <c r="U2" s="389"/>
      <c r="V2" s="389"/>
    </row>
    <row r="3" spans="1:30" ht="42" customHeight="1" x14ac:dyDescent="0.35">
      <c r="B3" s="43"/>
      <c r="C3" s="43"/>
      <c r="D3" s="43"/>
      <c r="E3" s="43"/>
      <c r="H3" s="36"/>
      <c r="I3" s="36"/>
      <c r="J3" s="36"/>
      <c r="K3" s="36"/>
      <c r="L3" s="37"/>
      <c r="M3" s="36"/>
      <c r="N3" s="36"/>
      <c r="O3" s="36"/>
      <c r="P3" s="36"/>
      <c r="Q3" s="1"/>
      <c r="S3" s="3"/>
      <c r="T3" s="3"/>
      <c r="V3" s="1"/>
    </row>
    <row r="4" spans="1:30" ht="20.25" customHeight="1" x14ac:dyDescent="0.35">
      <c r="B4" s="38"/>
      <c r="C4" s="38"/>
      <c r="D4" s="43"/>
      <c r="E4" s="59"/>
      <c r="F4" s="59"/>
      <c r="G4" s="59"/>
      <c r="H4" s="59"/>
      <c r="I4" s="59"/>
      <c r="J4" s="59"/>
      <c r="K4" s="59"/>
      <c r="L4" s="59"/>
      <c r="M4" s="59"/>
      <c r="N4" s="59"/>
      <c r="O4" s="59"/>
      <c r="P4" s="59"/>
      <c r="Q4" s="59"/>
      <c r="R4" s="59"/>
      <c r="S4" s="59"/>
      <c r="T4" s="59"/>
      <c r="U4" s="59"/>
      <c r="V4" s="38"/>
    </row>
    <row r="5" spans="1:30" s="15" customFormat="1" ht="24" customHeight="1" x14ac:dyDescent="0.25">
      <c r="A5" s="13"/>
      <c r="D5" s="432" t="s">
        <v>67</v>
      </c>
      <c r="E5" s="433"/>
      <c r="F5" s="398" t="s">
        <v>211</v>
      </c>
      <c r="G5" s="398"/>
      <c r="H5" s="398"/>
      <c r="I5" s="398"/>
      <c r="J5" s="398"/>
      <c r="K5" s="398"/>
      <c r="L5" s="398"/>
      <c r="M5" s="398"/>
      <c r="N5" s="398"/>
      <c r="O5" s="398"/>
      <c r="P5" s="398"/>
      <c r="Q5" s="398"/>
      <c r="R5" s="399" t="s">
        <v>65</v>
      </c>
      <c r="S5" s="399"/>
      <c r="T5" s="400">
        <v>2023</v>
      </c>
      <c r="U5" s="400"/>
      <c r="V5" s="400"/>
    </row>
    <row r="6" spans="1:30" s="15" customFormat="1" ht="73.5" customHeight="1" x14ac:dyDescent="0.25">
      <c r="A6" s="13"/>
      <c r="D6" s="432" t="s">
        <v>64</v>
      </c>
      <c r="E6" s="433"/>
      <c r="F6" s="401" t="s">
        <v>212</v>
      </c>
      <c r="G6" s="401"/>
      <c r="H6" s="401"/>
      <c r="I6" s="401"/>
      <c r="J6" s="401"/>
      <c r="K6" s="401"/>
      <c r="L6" s="401"/>
      <c r="M6" s="401"/>
      <c r="N6" s="401"/>
      <c r="O6" s="401"/>
      <c r="P6" s="401"/>
      <c r="Q6" s="401"/>
      <c r="R6" s="401"/>
      <c r="S6" s="401"/>
      <c r="T6" s="401"/>
      <c r="U6" s="401"/>
      <c r="V6" s="401"/>
    </row>
    <row r="7" spans="1:30" s="15" customFormat="1" ht="15" x14ac:dyDescent="0.25">
      <c r="A7" s="13"/>
      <c r="B7" s="34"/>
      <c r="C7" s="34"/>
      <c r="I7" s="33"/>
      <c r="J7" s="25"/>
      <c r="K7" s="25"/>
      <c r="P7" s="33"/>
      <c r="Q7" s="33"/>
      <c r="V7" s="33"/>
    </row>
    <row r="8" spans="1:30" s="25" customFormat="1" ht="30" customHeight="1" x14ac:dyDescent="0.25">
      <c r="A8" s="13"/>
      <c r="B8" s="363" t="s">
        <v>62</v>
      </c>
      <c r="C8" s="363" t="s">
        <v>61</v>
      </c>
      <c r="D8" s="363" t="s">
        <v>60</v>
      </c>
      <c r="E8" s="363" t="s">
        <v>59</v>
      </c>
      <c r="F8" s="390" t="s">
        <v>213</v>
      </c>
      <c r="G8" s="363" t="s">
        <v>57</v>
      </c>
      <c r="H8" s="363"/>
      <c r="I8" s="370" t="s">
        <v>52</v>
      </c>
      <c r="J8" s="365" t="s">
        <v>56</v>
      </c>
      <c r="K8" s="367" t="s">
        <v>55</v>
      </c>
      <c r="L8" s="368"/>
      <c r="M8" s="391" t="s">
        <v>54</v>
      </c>
      <c r="N8" s="363" t="s">
        <v>53</v>
      </c>
      <c r="O8" s="363"/>
      <c r="P8" s="370" t="s">
        <v>52</v>
      </c>
      <c r="Q8" s="390" t="s">
        <v>51</v>
      </c>
      <c r="R8" s="363" t="s">
        <v>50</v>
      </c>
      <c r="S8" s="364" t="s">
        <v>49</v>
      </c>
      <c r="T8" s="363" t="s">
        <v>214</v>
      </c>
      <c r="U8" s="365" t="s">
        <v>47</v>
      </c>
      <c r="V8" s="363" t="s">
        <v>46</v>
      </c>
      <c r="W8" s="369" t="s">
        <v>654</v>
      </c>
      <c r="X8" s="369"/>
      <c r="Y8" s="369" t="s">
        <v>655</v>
      </c>
      <c r="Z8" s="369"/>
      <c r="AA8" s="369" t="s">
        <v>656</v>
      </c>
      <c r="AB8" s="369"/>
      <c r="AC8" s="369" t="s">
        <v>657</v>
      </c>
      <c r="AD8" s="369"/>
    </row>
    <row r="9" spans="1:30" s="25" customFormat="1" ht="88.5" customHeight="1" x14ac:dyDescent="0.25">
      <c r="A9" s="13"/>
      <c r="B9" s="363"/>
      <c r="C9" s="363"/>
      <c r="D9" s="363"/>
      <c r="E9" s="363"/>
      <c r="F9" s="390"/>
      <c r="G9" s="32" t="s">
        <v>42</v>
      </c>
      <c r="H9" s="31" t="s">
        <v>41</v>
      </c>
      <c r="I9" s="371"/>
      <c r="J9" s="366"/>
      <c r="K9" s="30" t="s">
        <v>44</v>
      </c>
      <c r="L9" s="29" t="s">
        <v>43</v>
      </c>
      <c r="M9" s="392"/>
      <c r="N9" s="28" t="s">
        <v>42</v>
      </c>
      <c r="O9" s="27" t="s">
        <v>41</v>
      </c>
      <c r="P9" s="371"/>
      <c r="Q9" s="390"/>
      <c r="R9" s="363"/>
      <c r="S9" s="364"/>
      <c r="T9" s="363"/>
      <c r="U9" s="366"/>
      <c r="V9" s="363"/>
      <c r="W9" s="26" t="s">
        <v>630</v>
      </c>
      <c r="X9" s="26" t="s">
        <v>40</v>
      </c>
      <c r="Y9" s="26" t="s">
        <v>630</v>
      </c>
      <c r="Z9" s="26" t="s">
        <v>40</v>
      </c>
      <c r="AA9" s="26" t="s">
        <v>630</v>
      </c>
      <c r="AB9" s="26" t="s">
        <v>40</v>
      </c>
      <c r="AC9" s="26" t="s">
        <v>630</v>
      </c>
      <c r="AD9" s="26" t="s">
        <v>40</v>
      </c>
    </row>
    <row r="10" spans="1:30" s="15" customFormat="1" ht="135" customHeight="1" x14ac:dyDescent="0.25">
      <c r="A10" s="23"/>
      <c r="B10" s="17" t="s">
        <v>215</v>
      </c>
      <c r="C10" s="22" t="s">
        <v>216</v>
      </c>
      <c r="D10" s="17"/>
      <c r="E10" s="17" t="s">
        <v>217</v>
      </c>
      <c r="F10" s="18" t="s">
        <v>75</v>
      </c>
      <c r="G10" s="17">
        <v>4</v>
      </c>
      <c r="H10" s="17">
        <v>2</v>
      </c>
      <c r="I10" s="20" t="str">
        <f>INDEX([7]Listas!$L$4:$P$8,G10,H10)</f>
        <v>ALTA</v>
      </c>
      <c r="J10" s="21" t="s">
        <v>218</v>
      </c>
      <c r="K10" s="19" t="s">
        <v>20</v>
      </c>
      <c r="L10" s="44" t="str">
        <f>IF('[7]Evaluación de Controles'!F37="X","Probabilidad",IF('[7]Evaluación de Controles'!H37="X","Impacto",))</f>
        <v>Probabilidad</v>
      </c>
      <c r="M10" s="17">
        <f>'[7]Evaluación de Controles'!X37</f>
        <v>25</v>
      </c>
      <c r="N10" s="17">
        <f>IF('[7]Evaluación de Controles'!F37="X",IF(M10&gt;75,IF(G10&gt;2,G10-2,IF(G10&gt;1,G10-1,G10)),IF(M10&gt;50,IF(G10&gt;1,G10-1,G10),G10)),G10)</f>
        <v>4</v>
      </c>
      <c r="O10" s="17">
        <f>IF('[7]Evaluación de Controles'!H37="X",IF(M10&gt;75,IF(H10&gt;2,H10-2,IF(H10&gt;1,H10-1,H10)),IF(M10&gt;50,IF(H10&gt;1,H10-1,H10),H10)),H10)</f>
        <v>2</v>
      </c>
      <c r="P10" s="20" t="str">
        <f>INDEX([7]Listas!$L$4:$P$8,N10,O10)</f>
        <v>ALTA</v>
      </c>
      <c r="Q10" s="19"/>
      <c r="R10" s="17" t="s">
        <v>219</v>
      </c>
      <c r="S10" s="18" t="s">
        <v>220</v>
      </c>
      <c r="T10" s="17" t="s">
        <v>221</v>
      </c>
      <c r="U10" s="17" t="s">
        <v>222</v>
      </c>
      <c r="V10" s="17" t="s">
        <v>223</v>
      </c>
      <c r="W10" s="67"/>
      <c r="X10" s="271"/>
      <c r="Y10" s="67"/>
      <c r="Z10" s="271"/>
      <c r="AA10" s="67"/>
      <c r="AB10" s="271"/>
      <c r="AC10" s="67"/>
      <c r="AD10" s="271"/>
    </row>
    <row r="11" spans="1:30" s="15" customFormat="1" ht="145.5" customHeight="1" x14ac:dyDescent="0.25">
      <c r="A11" s="23"/>
      <c r="B11" s="17" t="s">
        <v>688</v>
      </c>
      <c r="C11" s="22" t="s">
        <v>224</v>
      </c>
      <c r="D11" s="17"/>
      <c r="E11" s="17" t="s">
        <v>225</v>
      </c>
      <c r="F11" s="18" t="s">
        <v>99</v>
      </c>
      <c r="G11" s="17">
        <v>1</v>
      </c>
      <c r="H11" s="17">
        <v>4</v>
      </c>
      <c r="I11" s="20" t="str">
        <f>INDEX([7]Listas!$L$4:$P$8,G11,H11)</f>
        <v>ALTA</v>
      </c>
      <c r="J11" s="21" t="s">
        <v>226</v>
      </c>
      <c r="K11" s="19" t="s">
        <v>12</v>
      </c>
      <c r="L11" s="44" t="str">
        <f>IF('[7]Evaluación de Controles'!F38="X","Probabilidad",IF('[7]Evaluación de Controles'!H38="X","Impacto",))</f>
        <v>Probabilidad</v>
      </c>
      <c r="M11" s="17">
        <f>'[7]Evaluación de Controles'!X38</f>
        <v>65</v>
      </c>
      <c r="N11" s="17">
        <f>IF('[7]Evaluación de Controles'!F38="X",IF(M11&gt;75,IF(G11&gt;2,G11-2,IF(G11&gt;1,G11-1,G11)),IF(M11&gt;50,IF(G11&gt;1,G11-1,G11),G11)),G11)</f>
        <v>1</v>
      </c>
      <c r="O11" s="17">
        <f>IF('[7]Evaluación de Controles'!H38="X",IF(M11&gt;75,IF(H11&gt;2,H11-2,IF(H11&gt;1,H11-1,H11)),IF(M11&gt;50,IF(H11&gt;1,H11-1,H11),H11)),H11)</f>
        <v>4</v>
      </c>
      <c r="P11" s="20" t="str">
        <f>INDEX([7]Listas!$L$4:$P$8,N11,O11)</f>
        <v>ALTA</v>
      </c>
      <c r="Q11" s="19"/>
      <c r="R11" s="17" t="s">
        <v>227</v>
      </c>
      <c r="S11" s="18" t="s">
        <v>163</v>
      </c>
      <c r="T11" s="17" t="s">
        <v>228</v>
      </c>
      <c r="U11" s="17" t="s">
        <v>229</v>
      </c>
      <c r="V11" s="17" t="s">
        <v>689</v>
      </c>
      <c r="W11" s="67"/>
      <c r="X11" s="271"/>
      <c r="Y11" s="67"/>
      <c r="Z11" s="271"/>
      <c r="AA11" s="67"/>
      <c r="AB11" s="271"/>
      <c r="AC11" s="67"/>
      <c r="AD11" s="271"/>
    </row>
    <row r="12" spans="1:30" s="15" customFormat="1" ht="145.5" customHeight="1" x14ac:dyDescent="0.25">
      <c r="A12" s="23"/>
      <c r="B12" s="17" t="s">
        <v>686</v>
      </c>
      <c r="C12" s="22" t="s">
        <v>230</v>
      </c>
      <c r="D12" s="17"/>
      <c r="E12" s="17" t="s">
        <v>663</v>
      </c>
      <c r="F12" s="18" t="s">
        <v>99</v>
      </c>
      <c r="G12" s="17">
        <v>5</v>
      </c>
      <c r="H12" s="17">
        <v>1</v>
      </c>
      <c r="I12" s="20" t="str">
        <f>INDEX([7]Listas!$L$4:$P$8,G12,H12)</f>
        <v>ALTA</v>
      </c>
      <c r="J12" s="21" t="s">
        <v>231</v>
      </c>
      <c r="K12" s="19" t="s">
        <v>170</v>
      </c>
      <c r="L12" s="44" t="str">
        <f>IF('[7]Evaluación de Controles'!F38="X","Probabilidad",IF('[7]Evaluación de Controles'!H38="X","Impacto",))</f>
        <v>Probabilidad</v>
      </c>
      <c r="M12" s="17">
        <f>'[7]Evaluación de Controles'!X38</f>
        <v>65</v>
      </c>
      <c r="N12" s="17">
        <f>IF('[7]Evaluación de Controles'!F38="X",IF(M12&gt;75,IF(G12&gt;2,G12-2,IF(G12&gt;1,G12-1,G12)),IF(M12&gt;50,IF(G12&gt;1,G12-1,G12),G12)),G12)</f>
        <v>4</v>
      </c>
      <c r="O12" s="17">
        <f>IF('[7]Evaluación de Controles'!H39="X",IF(M12&gt;75,IF(H12&gt;2,H12-2,IF(H12&gt;1,H12-1,H12)),IF(M12&gt;50,IF(H12&gt;1,H12-1,H12),H12)),H12)</f>
        <v>1</v>
      </c>
      <c r="P12" s="20" t="str">
        <f>INDEX([7]Listas!$L$4:$P$8,N12,O12)</f>
        <v>MODERADA</v>
      </c>
      <c r="Q12" s="19"/>
      <c r="R12" s="17" t="s">
        <v>687</v>
      </c>
      <c r="S12" s="18" t="s">
        <v>192</v>
      </c>
      <c r="T12" s="17" t="s">
        <v>221</v>
      </c>
      <c r="U12" s="17" t="s">
        <v>232</v>
      </c>
      <c r="V12" s="17" t="s">
        <v>233</v>
      </c>
      <c r="W12" s="67"/>
      <c r="X12" s="271"/>
      <c r="Y12" s="67"/>
      <c r="Z12" s="271"/>
      <c r="AA12" s="67"/>
      <c r="AB12" s="271"/>
      <c r="AC12" s="67"/>
      <c r="AD12" s="271"/>
    </row>
    <row r="13" spans="1:30" s="15" customFormat="1" ht="152.25" customHeight="1" x14ac:dyDescent="0.25">
      <c r="A13" s="23"/>
      <c r="B13" s="17" t="s">
        <v>691</v>
      </c>
      <c r="C13" s="22" t="s">
        <v>692</v>
      </c>
      <c r="D13" s="17"/>
      <c r="E13" s="17" t="s">
        <v>693</v>
      </c>
      <c r="F13" s="18" t="s">
        <v>99</v>
      </c>
      <c r="G13" s="17">
        <v>5</v>
      </c>
      <c r="H13" s="17">
        <v>1</v>
      </c>
      <c r="I13" s="20" t="str">
        <f>INDEX([7]Listas!$L$4:$P$8,G13,H13)</f>
        <v>ALTA</v>
      </c>
      <c r="J13" s="21" t="s">
        <v>694</v>
      </c>
      <c r="K13" s="19" t="s">
        <v>170</v>
      </c>
      <c r="L13" s="44" t="str">
        <f>IF('[7]Evaluación de Controles'!F39="X","Probabilidad",IF('[7]Evaluación de Controles'!H39="X","Impacto",))</f>
        <v>Probabilidad</v>
      </c>
      <c r="M13" s="17">
        <f>'[7]Evaluación de Controles'!X39</f>
        <v>70</v>
      </c>
      <c r="N13" s="17">
        <f>IF('[7]Evaluación de Controles'!F39="X",IF(M13&gt;75,IF(G13&gt;2,G13-2,IF(G13&gt;1,G13-1,G13)),IF(M13&gt;50,IF(G13&gt;1,G13-1,G13),G13)),G13)</f>
        <v>4</v>
      </c>
      <c r="O13" s="17">
        <f>IF('[7]Evaluación de Controles'!H39="X",IF(M13&gt;75,IF(H13&gt;2,H13-2,IF(H13&gt;1,H13-1,H13)),IF(M13&gt;50,IF(H13&gt;1,H13-1,H13),H13)),H13)</f>
        <v>1</v>
      </c>
      <c r="P13" s="20" t="str">
        <f>INDEX([7]Listas!$L$4:$P$8,N13,O13)</f>
        <v>MODERADA</v>
      </c>
      <c r="Q13" s="19"/>
      <c r="R13" s="17" t="s">
        <v>695</v>
      </c>
      <c r="S13" s="18" t="s">
        <v>192</v>
      </c>
      <c r="T13" s="17" t="s">
        <v>690</v>
      </c>
      <c r="U13" s="17" t="s">
        <v>696</v>
      </c>
      <c r="V13" s="17" t="s">
        <v>697</v>
      </c>
      <c r="W13" s="67"/>
      <c r="X13" s="66"/>
      <c r="Y13" s="67"/>
      <c r="Z13" s="271"/>
      <c r="AA13" s="67"/>
      <c r="AB13" s="271"/>
      <c r="AC13" s="67"/>
      <c r="AD13" s="271"/>
    </row>
    <row r="14" spans="1:30" s="15" customFormat="1" ht="114" hidden="1" customHeight="1" x14ac:dyDescent="0.25">
      <c r="A14" s="23"/>
      <c r="B14" s="17"/>
      <c r="C14" s="22"/>
      <c r="D14" s="17"/>
      <c r="E14" s="17"/>
      <c r="F14" s="18"/>
      <c r="G14" s="17"/>
      <c r="H14" s="17"/>
      <c r="I14" s="20"/>
      <c r="J14" s="21"/>
      <c r="K14" s="19"/>
      <c r="L14" s="44"/>
      <c r="M14" s="17"/>
      <c r="N14" s="17"/>
      <c r="O14" s="17"/>
      <c r="P14" s="20"/>
      <c r="Q14" s="19"/>
      <c r="R14" s="17"/>
      <c r="S14" s="18"/>
      <c r="T14" s="17"/>
      <c r="U14" s="17"/>
      <c r="V14" s="17"/>
    </row>
    <row r="15" spans="1:30" s="15" customFormat="1" ht="97.5" hidden="1" customHeight="1" x14ac:dyDescent="0.25">
      <c r="A15" s="23"/>
      <c r="B15" s="17"/>
      <c r="C15" s="22"/>
      <c r="D15" s="17"/>
      <c r="E15" s="17"/>
      <c r="F15" s="18"/>
      <c r="G15" s="17"/>
      <c r="H15" s="17"/>
      <c r="I15" s="20"/>
      <c r="J15" s="21"/>
      <c r="K15" s="19"/>
      <c r="L15" s="44"/>
      <c r="M15" s="17"/>
      <c r="N15" s="17"/>
      <c r="O15" s="17"/>
      <c r="P15" s="20"/>
      <c r="Q15" s="19"/>
      <c r="R15" s="17"/>
      <c r="S15" s="18"/>
      <c r="T15" s="17"/>
      <c r="U15" s="17"/>
      <c r="V15" s="17"/>
    </row>
    <row r="16" spans="1:30" x14ac:dyDescent="0.2">
      <c r="B16" s="9"/>
      <c r="C16" s="9"/>
      <c r="D16" s="9"/>
      <c r="E16" s="9"/>
      <c r="F16" s="9"/>
      <c r="M16" s="8"/>
    </row>
    <row r="17" spans="2:22" x14ac:dyDescent="0.2">
      <c r="B17" s="409"/>
      <c r="C17" s="409"/>
      <c r="D17" s="409"/>
      <c r="E17" s="409"/>
      <c r="F17" s="409"/>
      <c r="G17" s="372" t="s">
        <v>6</v>
      </c>
      <c r="H17" s="372"/>
      <c r="I17" s="7">
        <f>COUNTIF(I10:I13,"BAJA")</f>
        <v>0</v>
      </c>
      <c r="M17" s="9"/>
      <c r="N17" s="372" t="s">
        <v>6</v>
      </c>
      <c r="O17" s="372"/>
      <c r="P17" s="7">
        <f>COUNTIF(P10:P13,"BAJA")</f>
        <v>0</v>
      </c>
    </row>
    <row r="18" spans="2:22" x14ac:dyDescent="0.2">
      <c r="G18" s="372" t="s">
        <v>5</v>
      </c>
      <c r="H18" s="372"/>
      <c r="I18" s="7">
        <f>COUNTIF(I10:I13,"MODERADA")</f>
        <v>0</v>
      </c>
      <c r="N18" s="372" t="s">
        <v>5</v>
      </c>
      <c r="O18" s="372"/>
      <c r="P18" s="7">
        <f>COUNTIF(P10:P13,"MODERADA")</f>
        <v>2</v>
      </c>
      <c r="Q18" s="1"/>
      <c r="V18" s="1"/>
    </row>
    <row r="19" spans="2:22" x14ac:dyDescent="0.2">
      <c r="B19" s="12"/>
      <c r="E19" s="12"/>
      <c r="G19" s="372" t="s">
        <v>4</v>
      </c>
      <c r="H19" s="372"/>
      <c r="I19" s="7">
        <f>COUNTIF(I10:I13,"ALTA")</f>
        <v>4</v>
      </c>
      <c r="N19" s="372" t="s">
        <v>4</v>
      </c>
      <c r="O19" s="372"/>
      <c r="P19" s="7">
        <f>COUNTIF(P10:P13,"ALTA")</f>
        <v>2</v>
      </c>
      <c r="Q19" s="1"/>
      <c r="V19" s="1"/>
    </row>
    <row r="20" spans="2:22" ht="15.75" x14ac:dyDescent="0.2">
      <c r="B20" s="11" t="s">
        <v>3</v>
      </c>
      <c r="E20" s="10" t="s">
        <v>2</v>
      </c>
      <c r="G20" s="372" t="s">
        <v>1</v>
      </c>
      <c r="H20" s="372"/>
      <c r="I20" s="7">
        <f>COUNTIF(I10:I13,"EXTREMA")</f>
        <v>0</v>
      </c>
      <c r="N20" s="372" t="s">
        <v>1</v>
      </c>
      <c r="O20" s="372"/>
      <c r="P20" s="7">
        <f>COUNTIF(P10:P13,"EXTREMA")</f>
        <v>0</v>
      </c>
      <c r="Q20" s="1"/>
      <c r="V20" s="1"/>
    </row>
    <row r="21" spans="2:22" x14ac:dyDescent="0.2">
      <c r="P21" s="1"/>
      <c r="Q21" s="1"/>
      <c r="V21" s="1"/>
    </row>
    <row r="22" spans="2:22" ht="15.75" x14ac:dyDescent="0.2">
      <c r="B22" s="6"/>
      <c r="C22" s="5"/>
      <c r="P22" s="1"/>
      <c r="Q22" s="1"/>
      <c r="V22" s="1"/>
    </row>
    <row r="23" spans="2:22" x14ac:dyDescent="0.2">
      <c r="P23" s="1"/>
      <c r="Q23" s="1"/>
      <c r="V23" s="1"/>
    </row>
    <row r="24" spans="2:22" x14ac:dyDescent="0.2">
      <c r="P24" s="1"/>
      <c r="Q24" s="1"/>
      <c r="V24" s="1"/>
    </row>
    <row r="25" spans="2:22" x14ac:dyDescent="0.2">
      <c r="P25" s="1"/>
      <c r="Q25" s="1"/>
      <c r="V25" s="1"/>
    </row>
    <row r="26" spans="2:22" x14ac:dyDescent="0.2">
      <c r="P26" s="1"/>
      <c r="Q26" s="1"/>
      <c r="V26" s="1"/>
    </row>
    <row r="27" spans="2:22" x14ac:dyDescent="0.2">
      <c r="P27" s="1"/>
      <c r="Q27" s="1"/>
      <c r="V27" s="1"/>
    </row>
    <row r="28" spans="2:22" x14ac:dyDescent="0.2">
      <c r="P28" s="1"/>
      <c r="Q28" s="1"/>
      <c r="V28" s="1"/>
    </row>
    <row r="29" spans="2:22" x14ac:dyDescent="0.2">
      <c r="P29" s="1"/>
      <c r="Q29" s="1"/>
      <c r="V29" s="1"/>
    </row>
    <row r="30" spans="2:22" x14ac:dyDescent="0.2">
      <c r="P30" s="1"/>
      <c r="Q30" s="1"/>
      <c r="V30" s="1"/>
    </row>
    <row r="31" spans="2:22" x14ac:dyDescent="0.2">
      <c r="P31" s="1"/>
      <c r="Q31" s="1"/>
      <c r="V31" s="1"/>
    </row>
    <row r="32" spans="2:22" x14ac:dyDescent="0.2">
      <c r="P32" s="1"/>
      <c r="Q32" s="1"/>
      <c r="V32" s="1"/>
    </row>
    <row r="33" spans="9:22" x14ac:dyDescent="0.2">
      <c r="P33" s="1"/>
      <c r="Q33" s="1"/>
      <c r="V33" s="1"/>
    </row>
    <row r="34" spans="9:22" x14ac:dyDescent="0.2">
      <c r="I34" s="1"/>
      <c r="J34" s="1"/>
      <c r="K34" s="1"/>
      <c r="P34" s="1"/>
      <c r="Q34" s="1"/>
      <c r="V34" s="1"/>
    </row>
    <row r="35" spans="9:22" x14ac:dyDescent="0.2">
      <c r="I35" s="1"/>
      <c r="J35" s="1"/>
      <c r="K35" s="1"/>
      <c r="P35" s="1"/>
      <c r="Q35" s="1"/>
      <c r="V35" s="1"/>
    </row>
    <row r="36" spans="9:22" x14ac:dyDescent="0.2">
      <c r="I36" s="1"/>
      <c r="J36" s="1"/>
      <c r="K36" s="1"/>
      <c r="P36" s="1"/>
      <c r="Q36" s="1"/>
      <c r="V36" s="1"/>
    </row>
    <row r="37" spans="9:22" x14ac:dyDescent="0.2">
      <c r="I37" s="1"/>
      <c r="J37" s="1"/>
      <c r="K37" s="1"/>
      <c r="P37" s="1"/>
      <c r="Q37" s="1"/>
      <c r="V37" s="1"/>
    </row>
    <row r="38" spans="9:22" x14ac:dyDescent="0.2">
      <c r="I38" s="1"/>
      <c r="J38" s="1"/>
      <c r="K38" s="1"/>
      <c r="P38" s="1"/>
      <c r="Q38" s="1"/>
      <c r="V38" s="1"/>
    </row>
    <row r="39" spans="9:22" x14ac:dyDescent="0.2">
      <c r="I39" s="1"/>
      <c r="J39" s="1"/>
      <c r="K39" s="1"/>
      <c r="P39" s="1"/>
      <c r="Q39" s="1"/>
      <c r="V39" s="1"/>
    </row>
    <row r="40" spans="9:22" x14ac:dyDescent="0.2">
      <c r="I40" s="1"/>
      <c r="J40" s="1"/>
      <c r="K40" s="1"/>
      <c r="P40" s="1"/>
      <c r="Q40" s="1"/>
      <c r="V40" s="1"/>
    </row>
    <row r="41" spans="9:22" x14ac:dyDescent="0.2">
      <c r="I41" s="1"/>
      <c r="J41" s="1"/>
      <c r="K41" s="1"/>
      <c r="P41" s="1"/>
      <c r="Q41" s="1"/>
      <c r="V41" s="1"/>
    </row>
    <row r="42" spans="9:22" x14ac:dyDescent="0.2">
      <c r="I42" s="1"/>
      <c r="J42" s="1"/>
      <c r="K42" s="1"/>
      <c r="P42" s="1"/>
      <c r="Q42" s="1"/>
      <c r="V42" s="1"/>
    </row>
    <row r="43" spans="9:22" x14ac:dyDescent="0.2">
      <c r="I43" s="1"/>
      <c r="J43" s="1"/>
      <c r="K43" s="1"/>
      <c r="P43" s="1"/>
      <c r="Q43" s="1"/>
      <c r="V43" s="1"/>
    </row>
    <row r="44" spans="9:22" x14ac:dyDescent="0.2">
      <c r="I44" s="1"/>
      <c r="J44" s="1"/>
      <c r="K44" s="1"/>
      <c r="P44" s="1"/>
      <c r="Q44" s="1"/>
      <c r="V44" s="1"/>
    </row>
    <row r="45" spans="9:22" x14ac:dyDescent="0.2">
      <c r="I45" s="1"/>
      <c r="J45" s="1"/>
      <c r="K45" s="1"/>
      <c r="P45" s="1"/>
      <c r="Q45" s="1"/>
      <c r="V45" s="1"/>
    </row>
    <row r="46" spans="9:22" x14ac:dyDescent="0.2">
      <c r="I46" s="1"/>
      <c r="J46" s="1"/>
      <c r="K46" s="1"/>
      <c r="P46" s="1"/>
      <c r="Q46" s="1"/>
      <c r="V46" s="1"/>
    </row>
    <row r="47" spans="9:22" x14ac:dyDescent="0.2">
      <c r="I47" s="1"/>
      <c r="J47" s="1"/>
      <c r="K47" s="1"/>
      <c r="P47" s="1"/>
      <c r="Q47" s="1"/>
      <c r="V47" s="1"/>
    </row>
    <row r="48" spans="9:22" x14ac:dyDescent="0.2">
      <c r="I48" s="1"/>
      <c r="J48" s="1"/>
      <c r="K48" s="1"/>
      <c r="P48" s="1"/>
      <c r="Q48" s="1"/>
      <c r="V48" s="1"/>
    </row>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sheetData>
  <mergeCells count="39">
    <mergeCell ref="F1:V1"/>
    <mergeCell ref="F2:V2"/>
    <mergeCell ref="Y8:Z8"/>
    <mergeCell ref="W8:X8"/>
    <mergeCell ref="T5:V5"/>
    <mergeCell ref="V8:V9"/>
    <mergeCell ref="T8:T9"/>
    <mergeCell ref="U8:U9"/>
    <mergeCell ref="D8:D9"/>
    <mergeCell ref="E8:E9"/>
    <mergeCell ref="K8:L8"/>
    <mergeCell ref="M8:M9"/>
    <mergeCell ref="N8:O8"/>
    <mergeCell ref="D5:E5"/>
    <mergeCell ref="F5:Q5"/>
    <mergeCell ref="R5:S5"/>
    <mergeCell ref="R8:R9"/>
    <mergeCell ref="B17:F17"/>
    <mergeCell ref="G17:H17"/>
    <mergeCell ref="N17:O17"/>
    <mergeCell ref="S8:S9"/>
    <mergeCell ref="F8:F9"/>
    <mergeCell ref="G8:H8"/>
    <mergeCell ref="I8:I9"/>
    <mergeCell ref="J8:J9"/>
    <mergeCell ref="D6:E6"/>
    <mergeCell ref="F6:V6"/>
    <mergeCell ref="B8:B9"/>
    <mergeCell ref="C8:C9"/>
    <mergeCell ref="AA8:AB8"/>
    <mergeCell ref="AC8:AD8"/>
    <mergeCell ref="G20:H20"/>
    <mergeCell ref="N20:O20"/>
    <mergeCell ref="G18:H18"/>
    <mergeCell ref="N18:O18"/>
    <mergeCell ref="G19:H19"/>
    <mergeCell ref="N19:O19"/>
    <mergeCell ref="P8:P9"/>
    <mergeCell ref="Q8:Q9"/>
  </mergeCells>
  <conditionalFormatting sqref="F16:G1048576 N7:O7 N16:O1048576">
    <cfRule type="colorScale" priority="77">
      <colorScale>
        <cfvo type="num" val="1"/>
        <cfvo type="num" val="3"/>
        <cfvo type="num" val="5"/>
        <color theme="6" tint="-0.499984740745262"/>
        <color rgb="FFFFFF00"/>
        <color rgb="FFC00000"/>
      </colorScale>
    </cfRule>
  </conditionalFormatting>
  <conditionalFormatting sqref="I7 P7 I16:I1048576 P16:P1048576">
    <cfRule type="cellIs" dxfId="334" priority="76" operator="equal">
      <formula>"BAJA"</formula>
    </cfRule>
  </conditionalFormatting>
  <conditionalFormatting sqref="I7 P7 I16:I1048576 P16:P1048576">
    <cfRule type="cellIs" dxfId="333" priority="73" operator="equal">
      <formula>"EXTREMA"</formula>
    </cfRule>
    <cfRule type="cellIs" dxfId="332" priority="74" operator="equal">
      <formula>"ALTA"</formula>
    </cfRule>
    <cfRule type="cellIs" dxfId="331" priority="75" operator="equal">
      <formula>"MODERADA"</formula>
    </cfRule>
  </conditionalFormatting>
  <conditionalFormatting sqref="F7:G7 G10:H15">
    <cfRule type="colorScale" priority="68">
      <colorScale>
        <cfvo type="num" val="1"/>
        <cfvo type="num" val="3"/>
        <cfvo type="num" val="5"/>
        <color theme="6" tint="-0.499984740745262"/>
        <color rgb="FFFFFF00"/>
        <color rgb="FFC00000"/>
      </colorScale>
    </cfRule>
  </conditionalFormatting>
  <conditionalFormatting sqref="I17:I20">
    <cfRule type="cellIs" dxfId="330" priority="67" operator="equal">
      <formula>"BAJA"</formula>
    </cfRule>
  </conditionalFormatting>
  <conditionalFormatting sqref="I17:I20">
    <cfRule type="cellIs" dxfId="329" priority="64" operator="equal">
      <formula>"EXTREMA"</formula>
    </cfRule>
    <cfRule type="cellIs" dxfId="328" priority="65" operator="equal">
      <formula>"ALTA"</formula>
    </cfRule>
    <cfRule type="cellIs" dxfId="327" priority="66" operator="equal">
      <formula>"MODERADA"</formula>
    </cfRule>
  </conditionalFormatting>
  <conditionalFormatting sqref="G17:G20">
    <cfRule type="colorScale" priority="63">
      <colorScale>
        <cfvo type="num" val="1"/>
        <cfvo type="num" val="3"/>
        <cfvo type="num" val="5"/>
        <color theme="6" tint="-0.499984740745262"/>
        <color rgb="FFFFFF00"/>
        <color rgb="FFC00000"/>
      </colorScale>
    </cfRule>
  </conditionalFormatting>
  <conditionalFormatting sqref="I17:I20">
    <cfRule type="cellIs" dxfId="326" priority="62" operator="equal">
      <formula>"BAJA"</formula>
    </cfRule>
  </conditionalFormatting>
  <conditionalFormatting sqref="I17:I20">
    <cfRule type="cellIs" dxfId="325" priority="59" operator="equal">
      <formula>"EXTREMA"</formula>
    </cfRule>
    <cfRule type="cellIs" dxfId="324" priority="60" operator="equal">
      <formula>"ALTA"</formula>
    </cfRule>
    <cfRule type="cellIs" dxfId="323" priority="61" operator="equal">
      <formula>"MODERADA"</formula>
    </cfRule>
  </conditionalFormatting>
  <conditionalFormatting sqref="G17:G20">
    <cfRule type="colorScale" priority="58">
      <colorScale>
        <cfvo type="num" val="1"/>
        <cfvo type="num" val="3"/>
        <cfvo type="num" val="5"/>
        <color theme="6" tint="-0.499984740745262"/>
        <color rgb="FFFFFF00"/>
        <color rgb="FFC00000"/>
      </colorScale>
    </cfRule>
  </conditionalFormatting>
  <conditionalFormatting sqref="I17:I20">
    <cfRule type="cellIs" dxfId="322" priority="57" operator="equal">
      <formula>"BAJA"</formula>
    </cfRule>
  </conditionalFormatting>
  <conditionalFormatting sqref="I17:I20">
    <cfRule type="cellIs" dxfId="321" priority="54" operator="equal">
      <formula>"EXTREMA"</formula>
    </cfRule>
    <cfRule type="cellIs" dxfId="320" priority="55" operator="equal">
      <formula>"ALTA"</formula>
    </cfRule>
    <cfRule type="cellIs" dxfId="319" priority="56" operator="equal">
      <formula>"MODERADA"</formula>
    </cfRule>
  </conditionalFormatting>
  <conditionalFormatting sqref="G17:G20">
    <cfRule type="colorScale" priority="53">
      <colorScale>
        <cfvo type="num" val="1"/>
        <cfvo type="num" val="3"/>
        <cfvo type="num" val="5"/>
        <color theme="6" tint="-0.499984740745262"/>
        <color rgb="FFFFFF00"/>
        <color rgb="FFC00000"/>
      </colorScale>
    </cfRule>
  </conditionalFormatting>
  <conditionalFormatting sqref="I17:I20">
    <cfRule type="cellIs" dxfId="318" priority="52" operator="equal">
      <formula>"BAJA"</formula>
    </cfRule>
  </conditionalFormatting>
  <conditionalFormatting sqref="I17:I20">
    <cfRule type="cellIs" dxfId="317" priority="49" operator="equal">
      <formula>"EXTREMA"</formula>
    </cfRule>
    <cfRule type="cellIs" dxfId="316" priority="50" operator="equal">
      <formula>"ALTA"</formula>
    </cfRule>
    <cfRule type="cellIs" dxfId="315" priority="51" operator="equal">
      <formula>"MODERADA"</formula>
    </cfRule>
  </conditionalFormatting>
  <conditionalFormatting sqref="G17:G20">
    <cfRule type="colorScale" priority="48">
      <colorScale>
        <cfvo type="num" val="1"/>
        <cfvo type="num" val="3"/>
        <cfvo type="num" val="5"/>
        <color theme="6" tint="-0.499984740745262"/>
        <color rgb="FFFFFF00"/>
        <color rgb="FFC00000"/>
      </colorScale>
    </cfRule>
  </conditionalFormatting>
  <conditionalFormatting sqref="I17:I20">
    <cfRule type="cellIs" dxfId="314" priority="47" operator="equal">
      <formula>"BAJA"</formula>
    </cfRule>
  </conditionalFormatting>
  <conditionalFormatting sqref="I17:I20">
    <cfRule type="cellIs" dxfId="313" priority="44" operator="equal">
      <formula>"EXTREMA"</formula>
    </cfRule>
    <cfRule type="cellIs" dxfId="312" priority="45" operator="equal">
      <formula>"ALTA"</formula>
    </cfRule>
    <cfRule type="cellIs" dxfId="311" priority="46" operator="equal">
      <formula>"MODERADA"</formula>
    </cfRule>
  </conditionalFormatting>
  <conditionalFormatting sqref="P17:P20">
    <cfRule type="cellIs" dxfId="310" priority="43" operator="equal">
      <formula>"BAJA"</formula>
    </cfRule>
  </conditionalFormatting>
  <conditionalFormatting sqref="P17:P20">
    <cfRule type="cellIs" dxfId="309" priority="40" operator="equal">
      <formula>"EXTREMA"</formula>
    </cfRule>
    <cfRule type="cellIs" dxfId="308" priority="41" operator="equal">
      <formula>"ALTA"</formula>
    </cfRule>
    <cfRule type="cellIs" dxfId="307" priority="42" operator="equal">
      <formula>"MODERADA"</formula>
    </cfRule>
  </conditionalFormatting>
  <conditionalFormatting sqref="N17:N20">
    <cfRule type="colorScale" priority="39">
      <colorScale>
        <cfvo type="num" val="1"/>
        <cfvo type="num" val="3"/>
        <cfvo type="num" val="5"/>
        <color theme="6" tint="-0.499984740745262"/>
        <color rgb="FFFFFF00"/>
        <color rgb="FFC00000"/>
      </colorScale>
    </cfRule>
  </conditionalFormatting>
  <conditionalFormatting sqref="P17:P20">
    <cfRule type="cellIs" dxfId="306" priority="38" operator="equal">
      <formula>"BAJA"</formula>
    </cfRule>
  </conditionalFormatting>
  <conditionalFormatting sqref="P17:P20">
    <cfRule type="cellIs" dxfId="305" priority="35" operator="equal">
      <formula>"EXTREMA"</formula>
    </cfRule>
    <cfRule type="cellIs" dxfId="304" priority="36" operator="equal">
      <formula>"ALTA"</formula>
    </cfRule>
    <cfRule type="cellIs" dxfId="303" priority="37" operator="equal">
      <formula>"MODERADA"</formula>
    </cfRule>
  </conditionalFormatting>
  <conditionalFormatting sqref="N17:N20">
    <cfRule type="colorScale" priority="34">
      <colorScale>
        <cfvo type="num" val="1"/>
        <cfvo type="num" val="3"/>
        <cfvo type="num" val="5"/>
        <color theme="6" tint="-0.499984740745262"/>
        <color rgb="FFFFFF00"/>
        <color rgb="FFC00000"/>
      </colorScale>
    </cfRule>
  </conditionalFormatting>
  <conditionalFormatting sqref="P17:P20">
    <cfRule type="cellIs" dxfId="302" priority="33" operator="equal">
      <formula>"BAJA"</formula>
    </cfRule>
  </conditionalFormatting>
  <conditionalFormatting sqref="P17:P20">
    <cfRule type="cellIs" dxfId="301" priority="30" operator="equal">
      <formula>"EXTREMA"</formula>
    </cfRule>
    <cfRule type="cellIs" dxfId="300" priority="31" operator="equal">
      <formula>"ALTA"</formula>
    </cfRule>
    <cfRule type="cellIs" dxfId="299" priority="32" operator="equal">
      <formula>"MODERADA"</formula>
    </cfRule>
  </conditionalFormatting>
  <conditionalFormatting sqref="N17:N20">
    <cfRule type="colorScale" priority="29">
      <colorScale>
        <cfvo type="num" val="1"/>
        <cfvo type="num" val="3"/>
        <cfvo type="num" val="5"/>
        <color theme="6" tint="-0.499984740745262"/>
        <color rgb="FFFFFF00"/>
        <color rgb="FFC00000"/>
      </colorScale>
    </cfRule>
  </conditionalFormatting>
  <conditionalFormatting sqref="P17:P20">
    <cfRule type="cellIs" dxfId="298" priority="28" operator="equal">
      <formula>"BAJA"</formula>
    </cfRule>
  </conditionalFormatting>
  <conditionalFormatting sqref="P17:P20">
    <cfRule type="cellIs" dxfId="297" priority="25" operator="equal">
      <formula>"EXTREMA"</formula>
    </cfRule>
    <cfRule type="cellIs" dxfId="296" priority="26" operator="equal">
      <formula>"ALTA"</formula>
    </cfRule>
    <cfRule type="cellIs" dxfId="295" priority="27" operator="equal">
      <formula>"MODERADA"</formula>
    </cfRule>
  </conditionalFormatting>
  <conditionalFormatting sqref="N17:N20">
    <cfRule type="colorScale" priority="24">
      <colorScale>
        <cfvo type="num" val="1"/>
        <cfvo type="num" val="3"/>
        <cfvo type="num" val="5"/>
        <color theme="6" tint="-0.499984740745262"/>
        <color rgb="FFFFFF00"/>
        <color rgb="FFC00000"/>
      </colorScale>
    </cfRule>
  </conditionalFormatting>
  <conditionalFormatting sqref="P17:P20">
    <cfRule type="cellIs" dxfId="294" priority="23" operator="equal">
      <formula>"BAJA"</formula>
    </cfRule>
  </conditionalFormatting>
  <conditionalFormatting sqref="P17:P20">
    <cfRule type="cellIs" dxfId="293" priority="20" operator="equal">
      <formula>"EXTREMA"</formula>
    </cfRule>
    <cfRule type="cellIs" dxfId="292" priority="21" operator="equal">
      <formula>"ALTA"</formula>
    </cfRule>
    <cfRule type="cellIs" dxfId="291" priority="22" operator="equal">
      <formula>"MODERADA"</formula>
    </cfRule>
  </conditionalFormatting>
  <conditionalFormatting sqref="I10:I15">
    <cfRule type="cellIs" dxfId="290" priority="16" operator="equal">
      <formula>"EXTREMA"</formula>
    </cfRule>
    <cfRule type="cellIs" dxfId="289" priority="17" operator="equal">
      <formula>"ALTA"</formula>
    </cfRule>
    <cfRule type="cellIs" dxfId="288" priority="18" operator="equal">
      <formula>"MODERADA"</formula>
    </cfRule>
    <cfRule type="cellIs" dxfId="287" priority="19" operator="equal">
      <formula>"BAJA"</formula>
    </cfRule>
  </conditionalFormatting>
  <conditionalFormatting sqref="P10:P15">
    <cfRule type="cellIs" dxfId="286" priority="12" operator="equal">
      <formula>"EXTREMA"</formula>
    </cfRule>
    <cfRule type="cellIs" dxfId="285" priority="13" operator="equal">
      <formula>"ALTA"</formula>
    </cfRule>
    <cfRule type="cellIs" dxfId="284" priority="14" operator="equal">
      <formula>"MODERADA"</formula>
    </cfRule>
    <cfRule type="cellIs" dxfId="283" priority="15" operator="equal">
      <formula>"BAJA"</formula>
    </cfRule>
  </conditionalFormatting>
  <conditionalFormatting sqref="N10:O15">
    <cfRule type="colorScale" priority="11">
      <colorScale>
        <cfvo type="num" val="1"/>
        <cfvo type="num" val="3"/>
        <cfvo type="num" val="5"/>
        <color theme="6" tint="-0.499984740745262"/>
        <color rgb="FFFFFF00"/>
        <color rgb="FFC00000"/>
      </colorScale>
    </cfRule>
  </conditionalFormatting>
  <conditionalFormatting sqref="I8:I9 P8:P9">
    <cfRule type="cellIs" dxfId="282" priority="10" operator="equal">
      <formula>"BAJA"</formula>
    </cfRule>
  </conditionalFormatting>
  <conditionalFormatting sqref="I8:I9 P8:P9">
    <cfRule type="cellIs" dxfId="281" priority="7" operator="equal">
      <formula>"EXTREMA"</formula>
    </cfRule>
    <cfRule type="cellIs" dxfId="280" priority="8" operator="equal">
      <formula>"ALTA"</formula>
    </cfRule>
    <cfRule type="cellIs" dxfId="279" priority="9" operator="equal">
      <formula>"MODERADA"</formula>
    </cfRule>
  </conditionalFormatting>
  <conditionalFormatting sqref="G8:H9 N8:O9">
    <cfRule type="colorScale" priority="6">
      <colorScale>
        <cfvo type="num" val="1"/>
        <cfvo type="num" val="3"/>
        <cfvo type="num" val="5"/>
        <color theme="6" tint="-0.499984740745262"/>
        <color rgb="FFFFFF00"/>
        <color rgb="FFC00000"/>
      </colorScale>
    </cfRule>
  </conditionalFormatting>
  <conditionalFormatting sqref="L3 S3">
    <cfRule type="cellIs" dxfId="278" priority="5" operator="equal">
      <formula>"BAJA"</formula>
    </cfRule>
  </conditionalFormatting>
  <conditionalFormatting sqref="L3 S3">
    <cfRule type="cellIs" dxfId="277" priority="2" operator="equal">
      <formula>"EXTREMA"</formula>
    </cfRule>
    <cfRule type="cellIs" dxfId="276" priority="3" operator="equal">
      <formula>"ALTA"</formula>
    </cfRule>
    <cfRule type="cellIs" dxfId="275" priority="4" operator="equal">
      <formula>"MODERADA"</formula>
    </cfRule>
  </conditionalFormatting>
  <conditionalFormatting sqref="I3:J3 Q3:R3">
    <cfRule type="colorScale" priority="1">
      <colorScale>
        <cfvo type="num" val="1"/>
        <cfvo type="num" val="3"/>
        <cfvo type="num" val="5"/>
        <color theme="6" tint="-0.499984740745262"/>
        <color rgb="FFFFFF00"/>
        <color rgb="FFC00000"/>
      </colorScale>
    </cfRule>
  </conditionalFormatting>
  <printOptions horizontalCentered="1"/>
  <pageMargins left="0.11811023622047245" right="0.23622047244094491" top="0.35433070866141736" bottom="0.39370078740157483" header="0.31496062992125984" footer="0.31496062992125984"/>
  <pageSetup paperSize="5" scale="44" fitToHeight="99" orientation="landscape"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autoPageBreaks="0" fitToPage="1"/>
  </sheetPr>
  <dimension ref="A1:BE58"/>
  <sheetViews>
    <sheetView showGridLines="0" topLeftCell="A12" zoomScale="70" zoomScaleNormal="70" workbookViewId="0">
      <selection activeCell="B15" sqref="B15"/>
    </sheetView>
  </sheetViews>
  <sheetFormatPr baseColWidth="10" defaultColWidth="11.42578125" defaultRowHeight="12" x14ac:dyDescent="0.2"/>
  <cols>
    <col min="1" max="1" width="28.85546875" style="1" customWidth="1"/>
    <col min="2" max="3" width="21.7109375" style="1" customWidth="1"/>
    <col min="4" max="4" width="24.2851562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20.5703125" style="1" customWidth="1"/>
    <col min="20" max="20" width="16.7109375" style="1" customWidth="1"/>
    <col min="21" max="21" width="16.5703125" style="2" bestFit="1" customWidth="1"/>
    <col min="22" max="22" width="17.140625" style="1" bestFit="1" customWidth="1"/>
    <col min="23" max="23" width="46.42578125" style="1" bestFit="1" customWidth="1"/>
    <col min="24" max="24" width="13.5703125" style="1" bestFit="1" customWidth="1"/>
    <col min="25" max="25" width="51.5703125" style="1" bestFit="1" customWidth="1"/>
    <col min="26" max="26" width="14.85546875" style="1" bestFit="1" customWidth="1"/>
    <col min="27" max="27" width="86.7109375" style="1" bestFit="1" customWidth="1"/>
    <col min="28" max="28" width="17.140625" style="1" bestFit="1" customWidth="1"/>
    <col min="29" max="29" width="83.140625" style="1" customWidth="1"/>
    <col min="30" max="16384" width="11.42578125" style="1"/>
  </cols>
  <sheetData>
    <row r="1" spans="1:57" ht="20.25" customHeight="1" x14ac:dyDescent="0.35">
      <c r="B1" s="43"/>
      <c r="C1" s="43"/>
      <c r="D1" s="43"/>
      <c r="E1" s="389" t="s">
        <v>322</v>
      </c>
      <c r="F1" s="389"/>
      <c r="G1" s="389"/>
      <c r="H1" s="389"/>
      <c r="I1" s="389"/>
      <c r="J1" s="389"/>
      <c r="K1" s="389"/>
      <c r="L1" s="389"/>
      <c r="M1" s="389"/>
      <c r="N1" s="389"/>
      <c r="O1" s="389"/>
      <c r="P1" s="389"/>
      <c r="Q1" s="389"/>
      <c r="R1" s="389"/>
      <c r="S1" s="389"/>
      <c r="T1" s="389"/>
      <c r="U1" s="389"/>
    </row>
    <row r="2" spans="1:57" ht="32.25" customHeight="1" x14ac:dyDescent="0.35">
      <c r="B2" s="43"/>
      <c r="C2" s="43"/>
      <c r="D2" s="43"/>
      <c r="E2" s="389" t="s">
        <v>323</v>
      </c>
      <c r="F2" s="389"/>
      <c r="G2" s="389"/>
      <c r="H2" s="389"/>
      <c r="I2" s="389"/>
      <c r="J2" s="389"/>
      <c r="K2" s="389"/>
      <c r="L2" s="389"/>
      <c r="M2" s="389"/>
      <c r="N2" s="389"/>
      <c r="O2" s="389"/>
      <c r="P2" s="389"/>
      <c r="Q2" s="389"/>
      <c r="R2" s="389"/>
      <c r="S2" s="389"/>
      <c r="T2" s="389"/>
      <c r="U2" s="389"/>
    </row>
    <row r="3" spans="1:57" ht="41.25" customHeight="1" x14ac:dyDescent="0.35">
      <c r="B3" s="43"/>
      <c r="C3" s="43"/>
      <c r="D3" s="43"/>
      <c r="G3" s="36"/>
      <c r="H3" s="36"/>
      <c r="I3" s="36"/>
      <c r="J3" s="36"/>
      <c r="K3" s="37"/>
      <c r="L3" s="36"/>
      <c r="M3" s="36"/>
      <c r="N3" s="36"/>
      <c r="O3" s="36"/>
      <c r="P3" s="1"/>
      <c r="R3" s="3"/>
      <c r="S3" s="3"/>
      <c r="U3" s="1"/>
    </row>
    <row r="4" spans="1:57" ht="11.25" customHeight="1" x14ac:dyDescent="0.35">
      <c r="B4" s="38"/>
      <c r="C4" s="38"/>
      <c r="D4" s="59"/>
      <c r="E4" s="59"/>
      <c r="F4" s="59"/>
      <c r="G4" s="59"/>
      <c r="H4" s="59"/>
      <c r="I4" s="59"/>
      <c r="J4" s="59"/>
      <c r="K4" s="59"/>
      <c r="L4" s="59"/>
      <c r="M4" s="59"/>
      <c r="N4" s="59"/>
      <c r="O4" s="59"/>
      <c r="P4" s="59"/>
      <c r="Q4" s="59"/>
      <c r="R4" s="59"/>
      <c r="S4" s="59"/>
      <c r="T4" s="59"/>
      <c r="U4" s="38"/>
    </row>
    <row r="5" spans="1:57" ht="13.5" customHeight="1" thickBot="1" x14ac:dyDescent="0.4">
      <c r="D5" s="36"/>
      <c r="E5" s="36"/>
      <c r="F5" s="36"/>
      <c r="G5" s="36"/>
      <c r="H5" s="37"/>
      <c r="I5" s="36"/>
      <c r="J5" s="36"/>
      <c r="K5" s="36"/>
      <c r="L5" s="36"/>
    </row>
    <row r="6" spans="1:57" s="15" customFormat="1" ht="24" customHeight="1" x14ac:dyDescent="0.25">
      <c r="A6" s="13"/>
      <c r="D6" s="288" t="s">
        <v>67</v>
      </c>
      <c r="E6" s="419" t="s">
        <v>137</v>
      </c>
      <c r="F6" s="419"/>
      <c r="G6" s="419"/>
      <c r="H6" s="419"/>
      <c r="I6" s="419"/>
      <c r="J6" s="419"/>
      <c r="K6" s="419"/>
      <c r="L6" s="419"/>
      <c r="M6" s="419"/>
      <c r="N6" s="419"/>
      <c r="O6" s="419"/>
      <c r="P6" s="419"/>
      <c r="Q6" s="420" t="s">
        <v>65</v>
      </c>
      <c r="R6" s="420"/>
      <c r="S6" s="421">
        <v>2023</v>
      </c>
      <c r="T6" s="421"/>
      <c r="U6" s="422"/>
    </row>
    <row r="7" spans="1:57" s="15" customFormat="1" ht="38.25" customHeight="1" thickBot="1" x14ac:dyDescent="0.3">
      <c r="A7" s="13"/>
      <c r="D7" s="289" t="s">
        <v>64</v>
      </c>
      <c r="E7" s="423" t="s">
        <v>136</v>
      </c>
      <c r="F7" s="423"/>
      <c r="G7" s="423"/>
      <c r="H7" s="423"/>
      <c r="I7" s="423"/>
      <c r="J7" s="423"/>
      <c r="K7" s="423"/>
      <c r="L7" s="423"/>
      <c r="M7" s="423"/>
      <c r="N7" s="423"/>
      <c r="O7" s="423"/>
      <c r="P7" s="423"/>
      <c r="Q7" s="423"/>
      <c r="R7" s="423"/>
      <c r="S7" s="423"/>
      <c r="T7" s="423"/>
      <c r="U7" s="424"/>
    </row>
    <row r="8" spans="1:57" s="15" customFormat="1" ht="15" x14ac:dyDescent="0.25">
      <c r="A8" s="13"/>
      <c r="B8" s="34"/>
      <c r="C8" s="34"/>
      <c r="H8" s="33"/>
      <c r="I8" s="25"/>
      <c r="J8" s="25"/>
      <c r="O8" s="33"/>
      <c r="P8" s="33"/>
      <c r="U8" s="33"/>
    </row>
    <row r="9" spans="1:57" s="25" customFormat="1" ht="30" customHeight="1" x14ac:dyDescent="0.25">
      <c r="A9" s="13"/>
      <c r="B9" s="363" t="s">
        <v>62</v>
      </c>
      <c r="C9" s="363" t="s">
        <v>61</v>
      </c>
      <c r="D9" s="363" t="s">
        <v>59</v>
      </c>
      <c r="E9" s="390" t="s">
        <v>58</v>
      </c>
      <c r="F9" s="363" t="s">
        <v>57</v>
      </c>
      <c r="G9" s="363"/>
      <c r="H9" s="370" t="s">
        <v>52</v>
      </c>
      <c r="I9" s="365" t="s">
        <v>56</v>
      </c>
      <c r="J9" s="367" t="s">
        <v>55</v>
      </c>
      <c r="K9" s="368"/>
      <c r="L9" s="391" t="s">
        <v>54</v>
      </c>
      <c r="M9" s="363" t="s">
        <v>53</v>
      </c>
      <c r="N9" s="363"/>
      <c r="O9" s="370" t="s">
        <v>52</v>
      </c>
      <c r="P9" s="390" t="s">
        <v>51</v>
      </c>
      <c r="Q9" s="363" t="s">
        <v>50</v>
      </c>
      <c r="R9" s="364" t="s">
        <v>49</v>
      </c>
      <c r="S9" s="363" t="s">
        <v>48</v>
      </c>
      <c r="T9" s="365" t="s">
        <v>47</v>
      </c>
      <c r="U9" s="363" t="s">
        <v>46</v>
      </c>
      <c r="V9" s="369" t="s">
        <v>654</v>
      </c>
      <c r="W9" s="369"/>
      <c r="X9" s="369" t="s">
        <v>655</v>
      </c>
      <c r="Y9" s="369"/>
      <c r="Z9" s="369" t="s">
        <v>661</v>
      </c>
      <c r="AA9" s="369"/>
      <c r="AB9" s="369" t="s">
        <v>662</v>
      </c>
      <c r="AC9" s="369"/>
    </row>
    <row r="10" spans="1:57" s="25" customFormat="1" ht="98.25" customHeight="1" x14ac:dyDescent="0.25">
      <c r="A10" s="13"/>
      <c r="B10" s="363"/>
      <c r="C10" s="363"/>
      <c r="D10" s="363"/>
      <c r="E10" s="390"/>
      <c r="F10" s="32" t="s">
        <v>42</v>
      </c>
      <c r="G10" s="31" t="s">
        <v>41</v>
      </c>
      <c r="H10" s="371"/>
      <c r="I10" s="366"/>
      <c r="J10" s="30" t="s">
        <v>44</v>
      </c>
      <c r="K10" s="29" t="s">
        <v>43</v>
      </c>
      <c r="L10" s="392"/>
      <c r="M10" s="28" t="s">
        <v>42</v>
      </c>
      <c r="N10" s="27" t="s">
        <v>41</v>
      </c>
      <c r="O10" s="371"/>
      <c r="P10" s="390"/>
      <c r="Q10" s="363"/>
      <c r="R10" s="364"/>
      <c r="S10" s="363"/>
      <c r="T10" s="366"/>
      <c r="U10" s="363"/>
      <c r="V10" s="26" t="s">
        <v>630</v>
      </c>
      <c r="W10" s="26" t="s">
        <v>40</v>
      </c>
      <c r="X10" s="26" t="s">
        <v>630</v>
      </c>
      <c r="Y10" s="26" t="s">
        <v>40</v>
      </c>
      <c r="Z10" s="26" t="s">
        <v>630</v>
      </c>
      <c r="AA10" s="26" t="s">
        <v>40</v>
      </c>
      <c r="AB10" s="26" t="s">
        <v>630</v>
      </c>
      <c r="AC10" s="26" t="s">
        <v>40</v>
      </c>
    </row>
    <row r="11" spans="1:57" s="15" customFormat="1" ht="171.75" customHeight="1" x14ac:dyDescent="0.25">
      <c r="A11" s="23"/>
      <c r="B11" s="17" t="s">
        <v>245</v>
      </c>
      <c r="C11" s="22" t="s">
        <v>135</v>
      </c>
      <c r="D11" s="17" t="s">
        <v>134</v>
      </c>
      <c r="E11" s="18" t="s">
        <v>75</v>
      </c>
      <c r="F11" s="17">
        <v>1</v>
      </c>
      <c r="G11" s="17">
        <v>3</v>
      </c>
      <c r="H11" s="20" t="str">
        <f>INDEX([5]Listas!$L$4:$P$8,F11,G11)</f>
        <v>MODERADA</v>
      </c>
      <c r="I11" s="21" t="s">
        <v>133</v>
      </c>
      <c r="J11" s="19" t="s">
        <v>12</v>
      </c>
      <c r="K11" s="19" t="str">
        <f>IF('[5]Evaluación de Controles'!F40="X","Probabilidad",IF('[5]Evaluación de Controles'!H40="X","Impacto",))</f>
        <v>Probabilidad</v>
      </c>
      <c r="L11" s="17">
        <f>'[5]Evaluación de Controles'!X40</f>
        <v>70</v>
      </c>
      <c r="M11" s="17">
        <f>IF('[5]Evaluación de Controles'!F40="X",IF(L11&gt;75,IF(F11&gt;2,F11-2,IF(F11&gt;1,F11-1,F11)),IF(L11&gt;50,IF(F11&gt;1,F11-1,F11),F11)),F11)</f>
        <v>1</v>
      </c>
      <c r="N11" s="17">
        <f>IF('[5]Evaluación de Controles'!H40="X",IF(L11&gt;75,IF(G11&gt;2,G11-2,IF(G11&gt;1,G11-1,G11)),IF(L11&gt;50,IF(G11&gt;1,G11-1,G11),G11)),G11)</f>
        <v>3</v>
      </c>
      <c r="O11" s="20" t="str">
        <f>INDEX([5]Listas!$L$4:$P$8,M11,N11)</f>
        <v>MODERADA</v>
      </c>
      <c r="P11" s="19" t="s">
        <v>97</v>
      </c>
      <c r="Q11" s="17" t="s">
        <v>132</v>
      </c>
      <c r="R11" s="18" t="s">
        <v>117</v>
      </c>
      <c r="S11" s="17" t="s">
        <v>116</v>
      </c>
      <c r="T11" s="17" t="s">
        <v>125</v>
      </c>
      <c r="U11" s="17" t="s">
        <v>131</v>
      </c>
      <c r="V11" s="278"/>
      <c r="W11" s="272"/>
      <c r="X11" s="278"/>
      <c r="Y11" s="317"/>
      <c r="Z11" s="278"/>
      <c r="AA11" s="338"/>
      <c r="AB11" s="278"/>
      <c r="AC11" s="338"/>
    </row>
    <row r="12" spans="1:57" s="15" customFormat="1" ht="103.5" customHeight="1" x14ac:dyDescent="0.25">
      <c r="A12" s="23"/>
      <c r="B12" s="17" t="s">
        <v>130</v>
      </c>
      <c r="C12" s="22" t="s">
        <v>129</v>
      </c>
      <c r="D12" s="17" t="s">
        <v>128</v>
      </c>
      <c r="E12" s="18" t="s">
        <v>75</v>
      </c>
      <c r="F12" s="17">
        <v>2</v>
      </c>
      <c r="G12" s="17">
        <v>4</v>
      </c>
      <c r="H12" s="20" t="str">
        <f>INDEX([5]Listas!$L$4:$P$8,F12,G12)</f>
        <v>ALTA</v>
      </c>
      <c r="I12" s="21" t="s">
        <v>127</v>
      </c>
      <c r="J12" s="19" t="s">
        <v>20</v>
      </c>
      <c r="K12" s="19" t="str">
        <f>IF('[5]Evaluación de Controles'!F42="X","Probabilidad",IF('[5]Evaluación de Controles'!H42="X","Impacto",))</f>
        <v>Probabilidad</v>
      </c>
      <c r="L12" s="17">
        <f>'[5]Evaluación de Controles'!X41</f>
        <v>40</v>
      </c>
      <c r="M12" s="17">
        <f>IF('[5]Evaluación de Controles'!F41="X",IF(L12&gt;75,IF(F12&gt;2,F12-2,IF(F12&gt;1,F12-1,F12)),IF(L12&gt;50,IF(F12&gt;1,F12-1,F12),F12)),F12)</f>
        <v>2</v>
      </c>
      <c r="N12" s="17">
        <f>IF('[5]Evaluación de Controles'!H41="X",IF(L12&gt;75,IF(G12&gt;2,G12-2,IF(G12&gt;1,G12-1,G12)),IF(L12&gt;50,IF(G12&gt;1,G12-1,G12),G12)),G12)</f>
        <v>4</v>
      </c>
      <c r="O12" s="20" t="str">
        <f>INDEX([5]Listas!$L$4:$P$8,M12,N12)</f>
        <v>ALTA</v>
      </c>
      <c r="P12" s="19" t="s">
        <v>119</v>
      </c>
      <c r="Q12" s="17" t="s">
        <v>126</v>
      </c>
      <c r="R12" s="18" t="s">
        <v>117</v>
      </c>
      <c r="S12" s="17" t="s">
        <v>116</v>
      </c>
      <c r="T12" s="17" t="s">
        <v>125</v>
      </c>
      <c r="U12" s="17" t="s">
        <v>124</v>
      </c>
      <c r="V12" s="278"/>
      <c r="W12" s="273"/>
      <c r="X12" s="278"/>
      <c r="Y12" s="316"/>
      <c r="Z12" s="278"/>
      <c r="AA12" s="339"/>
      <c r="AB12" s="278"/>
      <c r="AC12" s="354"/>
    </row>
    <row r="13" spans="1:57" s="15" customFormat="1" ht="116.25" customHeight="1" x14ac:dyDescent="0.25">
      <c r="A13" s="23"/>
      <c r="B13" s="17" t="s">
        <v>123</v>
      </c>
      <c r="C13" s="22" t="s">
        <v>122</v>
      </c>
      <c r="D13" s="17" t="s">
        <v>121</v>
      </c>
      <c r="E13" s="18" t="s">
        <v>75</v>
      </c>
      <c r="F13" s="17">
        <v>3</v>
      </c>
      <c r="G13" s="17">
        <v>3</v>
      </c>
      <c r="H13" s="20" t="str">
        <f>INDEX([5]Listas!$L$4:$P$8,F13,G13)</f>
        <v>ALTA</v>
      </c>
      <c r="I13" s="21" t="s">
        <v>120</v>
      </c>
      <c r="J13" s="19" t="s">
        <v>20</v>
      </c>
      <c r="K13" s="19" t="str">
        <f>IF('[5]Evaluación de Controles'!F43="X","Probabilidad",IF('[5]Evaluación de Controles'!H43="X","Impacto",))</f>
        <v>Probabilidad</v>
      </c>
      <c r="L13" s="17">
        <f>'[5]Evaluación de Controles'!X42</f>
        <v>70</v>
      </c>
      <c r="M13" s="17">
        <f>IF('[5]Evaluación de Controles'!F42="X",IF(L13&gt;75,IF(F13&gt;2,F13-2,IF(F13&gt;1,F13-1,F13)),IF(L13&gt;50,IF(F13&gt;1,F13-1,F13),F13)),F13)</f>
        <v>2</v>
      </c>
      <c r="N13" s="17">
        <f>IF('[5]Evaluación de Controles'!H42="X",IF(L13&gt;75,IF(G13&gt;2,G13-2,IF(G13&gt;1,G13-1,G13)),IF(L13&gt;50,IF(G13&gt;1,G13-1,G13),G13)),G13)</f>
        <v>3</v>
      </c>
      <c r="O13" s="20" t="str">
        <f>INDEX([5]Listas!$L$4:$P$8,M13,N13)</f>
        <v>MODERADA</v>
      </c>
      <c r="P13" s="19" t="s">
        <v>119</v>
      </c>
      <c r="Q13" s="17" t="s">
        <v>118</v>
      </c>
      <c r="R13" s="18" t="s">
        <v>117</v>
      </c>
      <c r="S13" s="17" t="s">
        <v>116</v>
      </c>
      <c r="T13" s="17" t="s">
        <v>115</v>
      </c>
      <c r="U13" s="17" t="s">
        <v>114</v>
      </c>
      <c r="V13" s="278"/>
      <c r="W13" s="277"/>
      <c r="X13" s="278"/>
      <c r="Y13" s="277"/>
      <c r="Z13" s="278"/>
      <c r="AA13" s="340"/>
      <c r="AB13" s="278"/>
      <c r="AC13" s="340"/>
    </row>
    <row r="14" spans="1:57" s="15" customFormat="1" ht="24.75" hidden="1" customHeight="1" x14ac:dyDescent="0.25">
      <c r="A14" s="23"/>
      <c r="B14" s="17"/>
      <c r="C14" s="22"/>
      <c r="D14" s="17"/>
      <c r="E14" s="18"/>
      <c r="F14" s="17"/>
      <c r="G14" s="17"/>
      <c r="H14" s="20"/>
      <c r="I14" s="21"/>
      <c r="J14" s="19"/>
      <c r="K14" s="19"/>
      <c r="L14" s="17"/>
      <c r="M14" s="17"/>
      <c r="N14" s="17"/>
      <c r="O14" s="20"/>
      <c r="P14" s="19"/>
      <c r="Q14" s="17"/>
      <c r="R14" s="18"/>
      <c r="S14" s="17"/>
      <c r="T14" s="17"/>
      <c r="U14" s="17"/>
      <c r="V14" s="86"/>
      <c r="W14" s="86"/>
      <c r="X14" s="278"/>
      <c r="Y14" s="86"/>
      <c r="Z14" s="278"/>
      <c r="AA14" s="332"/>
      <c r="AB14" s="278"/>
      <c r="AC14" s="86"/>
    </row>
    <row r="15" spans="1:57" ht="87.75" x14ac:dyDescent="0.2">
      <c r="A15" s="343"/>
      <c r="B15" s="342" t="s">
        <v>617</v>
      </c>
      <c r="C15" s="294" t="s">
        <v>618</v>
      </c>
      <c r="D15" s="287" t="s">
        <v>619</v>
      </c>
      <c r="E15" s="286" t="s">
        <v>75</v>
      </c>
      <c r="F15" s="287">
        <v>2</v>
      </c>
      <c r="G15" s="287">
        <v>3</v>
      </c>
      <c r="H15" s="284" t="s">
        <v>454</v>
      </c>
      <c r="I15" s="295" t="s">
        <v>620</v>
      </c>
      <c r="J15" s="285" t="s">
        <v>20</v>
      </c>
      <c r="K15" s="285" t="s">
        <v>42</v>
      </c>
      <c r="L15" s="287">
        <v>70</v>
      </c>
      <c r="M15" s="287">
        <v>3</v>
      </c>
      <c r="N15" s="287">
        <v>3</v>
      </c>
      <c r="O15" s="284" t="s">
        <v>454</v>
      </c>
      <c r="P15" s="285" t="s">
        <v>119</v>
      </c>
      <c r="Q15" s="287" t="s">
        <v>621</v>
      </c>
      <c r="R15" s="286" t="s">
        <v>622</v>
      </c>
      <c r="S15" s="287" t="s">
        <v>116</v>
      </c>
      <c r="T15" s="287" t="s">
        <v>623</v>
      </c>
      <c r="U15" s="287" t="s">
        <v>624</v>
      </c>
      <c r="V15" s="296"/>
      <c r="W15" s="297"/>
      <c r="X15" s="278"/>
      <c r="Y15" s="318"/>
      <c r="Z15" s="278"/>
      <c r="AA15" s="341"/>
      <c r="AB15" s="278"/>
      <c r="AC15" s="355"/>
    </row>
    <row r="16" spans="1:57" s="298" customFormat="1" ht="26.25" customHeight="1" x14ac:dyDescent="0.2">
      <c r="A16" s="1"/>
      <c r="B16" s="299"/>
      <c r="C16" s="300"/>
      <c r="D16" s="299"/>
      <c r="E16" s="301"/>
      <c r="F16" s="299"/>
      <c r="G16" s="299"/>
      <c r="H16" s="306"/>
      <c r="I16" s="302"/>
      <c r="J16" s="303"/>
      <c r="K16" s="303"/>
      <c r="L16" s="299"/>
      <c r="M16" s="299"/>
      <c r="N16" s="299"/>
      <c r="O16" s="306"/>
      <c r="P16" s="303"/>
      <c r="Q16" s="299"/>
      <c r="R16" s="301"/>
      <c r="S16" s="299"/>
      <c r="T16" s="299"/>
      <c r="U16" s="299"/>
      <c r="V16" s="304"/>
      <c r="W16" s="305"/>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row>
    <row r="17" spans="2:21" x14ac:dyDescent="0.2">
      <c r="B17" s="9"/>
      <c r="C17" s="9"/>
      <c r="D17" s="9"/>
      <c r="E17" s="9"/>
      <c r="F17" s="372" t="s">
        <v>6</v>
      </c>
      <c r="G17" s="372"/>
      <c r="H17" s="7">
        <f>COUNTIF(H11:H13,"BAJA")</f>
        <v>0</v>
      </c>
      <c r="L17" s="8"/>
      <c r="M17" s="372" t="s">
        <v>6</v>
      </c>
      <c r="N17" s="372"/>
      <c r="O17" s="7">
        <f>COUNTIF(O11:O14,"BAJA")</f>
        <v>0</v>
      </c>
    </row>
    <row r="18" spans="2:21" x14ac:dyDescent="0.2">
      <c r="B18" s="409"/>
      <c r="C18" s="409"/>
      <c r="D18" s="409"/>
      <c r="E18" s="409"/>
      <c r="F18" s="372" t="s">
        <v>5</v>
      </c>
      <c r="G18" s="372"/>
      <c r="H18" s="7">
        <f>COUNTIF(H11:H13,"MODERADA")</f>
        <v>1</v>
      </c>
      <c r="L18" s="9"/>
      <c r="M18" s="372" t="s">
        <v>5</v>
      </c>
      <c r="N18" s="372"/>
      <c r="O18" s="7">
        <f>COUNTIF(O11:O13,"MODERADA")</f>
        <v>2</v>
      </c>
    </row>
    <row r="19" spans="2:21" x14ac:dyDescent="0.2">
      <c r="B19" s="12"/>
      <c r="D19" s="12"/>
      <c r="F19" s="372" t="s">
        <v>4</v>
      </c>
      <c r="G19" s="372"/>
      <c r="H19" s="7">
        <f>COUNTIF(H11:H13,"ALTA")</f>
        <v>2</v>
      </c>
      <c r="M19" s="372" t="s">
        <v>4</v>
      </c>
      <c r="N19" s="372"/>
      <c r="O19" s="7">
        <f>COUNTIF(O11:O13,"ALTA")</f>
        <v>1</v>
      </c>
      <c r="P19" s="1"/>
      <c r="U19" s="1"/>
    </row>
    <row r="20" spans="2:21" ht="15.75" x14ac:dyDescent="0.2">
      <c r="B20" s="11" t="s">
        <v>3</v>
      </c>
      <c r="D20" s="10" t="s">
        <v>2</v>
      </c>
      <c r="F20" s="372" t="s">
        <v>1</v>
      </c>
      <c r="G20" s="372"/>
      <c r="H20" s="7">
        <f>COUNTIF(H11:H13,"EXTREMA")</f>
        <v>0</v>
      </c>
      <c r="M20" s="372" t="s">
        <v>1</v>
      </c>
      <c r="N20" s="372"/>
      <c r="O20" s="7">
        <f>COUNTIF(O11:O13,"EXTREMA")</f>
        <v>0</v>
      </c>
      <c r="P20" s="1"/>
      <c r="U20" s="1"/>
    </row>
    <row r="21" spans="2:21" x14ac:dyDescent="0.2">
      <c r="L21" s="1" t="s">
        <v>0</v>
      </c>
      <c r="O21" s="1"/>
      <c r="P21" s="1"/>
      <c r="U21" s="1"/>
    </row>
    <row r="22" spans="2:21" ht="15.75" x14ac:dyDescent="0.2">
      <c r="B22" s="6"/>
      <c r="C22" s="5"/>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pans="1:21" x14ac:dyDescent="0.2">
      <c r="O33" s="1"/>
      <c r="P33" s="1"/>
      <c r="U33" s="1"/>
    </row>
    <row r="34" spans="1:21" x14ac:dyDescent="0.2">
      <c r="O34" s="1"/>
      <c r="P34" s="1"/>
      <c r="U34" s="1"/>
    </row>
    <row r="35" spans="1:21" x14ac:dyDescent="0.2">
      <c r="H35" s="1"/>
      <c r="I35" s="1"/>
      <c r="J35" s="1"/>
      <c r="O35" s="1"/>
      <c r="P35" s="1"/>
      <c r="U35" s="1"/>
    </row>
    <row r="36" spans="1:21" s="2" customFormat="1" x14ac:dyDescent="0.2">
      <c r="A36" s="1"/>
      <c r="B36" s="1"/>
      <c r="C36" s="1"/>
      <c r="D36" s="1"/>
      <c r="E36" s="1"/>
      <c r="F36" s="1"/>
      <c r="G36" s="1"/>
      <c r="H36" s="1"/>
      <c r="I36" s="1"/>
      <c r="J36" s="1"/>
      <c r="K36" s="1"/>
      <c r="L36" s="1"/>
      <c r="M36" s="1"/>
      <c r="N36" s="1"/>
      <c r="O36" s="1"/>
      <c r="P36" s="1"/>
      <c r="Q36" s="1"/>
      <c r="R36" s="1"/>
      <c r="S36" s="1"/>
      <c r="T36" s="1"/>
      <c r="U36" s="1"/>
    </row>
    <row r="37" spans="1:21" s="2" customFormat="1" x14ac:dyDescent="0.2">
      <c r="A37" s="1"/>
      <c r="B37" s="1"/>
      <c r="C37" s="1"/>
      <c r="D37" s="1"/>
      <c r="E37" s="1"/>
      <c r="F37" s="1"/>
      <c r="G37" s="1"/>
      <c r="H37" s="1"/>
      <c r="I37" s="1"/>
      <c r="J37" s="1"/>
      <c r="K37" s="1"/>
      <c r="L37" s="1"/>
      <c r="M37" s="1"/>
      <c r="N37" s="1"/>
      <c r="O37" s="1"/>
      <c r="P37" s="1"/>
      <c r="Q37" s="1"/>
      <c r="R37" s="1"/>
      <c r="S37" s="1"/>
      <c r="T37" s="1"/>
      <c r="U37" s="1"/>
    </row>
    <row r="38" spans="1:21" s="2" customFormat="1" x14ac:dyDescent="0.2">
      <c r="A38" s="1"/>
      <c r="B38" s="1"/>
      <c r="C38" s="1"/>
      <c r="D38" s="1"/>
      <c r="E38" s="1"/>
      <c r="F38" s="1"/>
      <c r="G38" s="1"/>
      <c r="H38" s="1"/>
      <c r="I38" s="1"/>
      <c r="J38" s="1"/>
      <c r="K38" s="1"/>
      <c r="L38" s="1"/>
      <c r="M38" s="1"/>
      <c r="N38" s="1"/>
      <c r="O38" s="1"/>
      <c r="P38" s="1"/>
      <c r="Q38" s="1"/>
      <c r="R38" s="1"/>
      <c r="S38" s="1"/>
      <c r="T38" s="1"/>
      <c r="U38" s="1"/>
    </row>
    <row r="39" spans="1:21" s="2" customFormat="1" x14ac:dyDescent="0.2">
      <c r="A39" s="1"/>
      <c r="B39" s="1"/>
      <c r="C39" s="1"/>
      <c r="D39" s="1"/>
      <c r="E39" s="1"/>
      <c r="F39" s="1"/>
      <c r="G39" s="1"/>
      <c r="H39" s="1"/>
      <c r="I39" s="1"/>
      <c r="J39" s="1"/>
      <c r="K39" s="1"/>
      <c r="L39" s="1"/>
      <c r="M39" s="1"/>
      <c r="N39" s="1"/>
      <c r="O39" s="1"/>
      <c r="P39" s="1"/>
      <c r="Q39" s="1"/>
      <c r="R39" s="1"/>
      <c r="S39" s="1"/>
      <c r="T39" s="1"/>
      <c r="U39" s="1"/>
    </row>
    <row r="40" spans="1:21" s="2" customFormat="1" x14ac:dyDescent="0.2">
      <c r="A40" s="1"/>
      <c r="B40" s="1"/>
      <c r="C40" s="1"/>
      <c r="D40" s="1"/>
      <c r="E40" s="1"/>
      <c r="F40" s="1"/>
      <c r="G40" s="1"/>
      <c r="H40" s="1"/>
      <c r="I40" s="1"/>
      <c r="J40" s="1"/>
      <c r="K40" s="1"/>
      <c r="L40" s="1"/>
      <c r="M40" s="1"/>
      <c r="N40" s="1"/>
      <c r="O40" s="1"/>
      <c r="P40" s="1"/>
      <c r="Q40" s="1"/>
      <c r="R40" s="1"/>
      <c r="S40" s="1"/>
      <c r="T40" s="1"/>
      <c r="U40" s="1"/>
    </row>
    <row r="41" spans="1:21" s="2" customFormat="1" x14ac:dyDescent="0.2">
      <c r="A41" s="1"/>
      <c r="B41" s="1"/>
      <c r="C41" s="1"/>
      <c r="D41" s="1"/>
      <c r="E41" s="1"/>
      <c r="F41" s="1"/>
      <c r="G41" s="1"/>
      <c r="H41" s="1"/>
      <c r="I41" s="1"/>
      <c r="J41" s="1"/>
      <c r="K41" s="1"/>
      <c r="L41" s="1"/>
      <c r="M41" s="1"/>
      <c r="N41" s="1"/>
      <c r="O41" s="1"/>
      <c r="P41" s="1"/>
      <c r="Q41" s="1"/>
      <c r="R41" s="1"/>
      <c r="S41" s="1"/>
      <c r="T41" s="1"/>
      <c r="U41" s="1"/>
    </row>
    <row r="42" spans="1:21" s="2" customFormat="1" x14ac:dyDescent="0.2">
      <c r="A42" s="1"/>
      <c r="B42" s="1"/>
      <c r="C42" s="1"/>
      <c r="D42" s="1"/>
      <c r="E42" s="1"/>
      <c r="F42" s="1"/>
      <c r="G42" s="1"/>
      <c r="H42" s="1"/>
      <c r="I42" s="1"/>
      <c r="J42" s="1"/>
      <c r="K42" s="1"/>
      <c r="L42" s="1"/>
      <c r="M42" s="1"/>
      <c r="N42" s="1"/>
      <c r="O42" s="1"/>
      <c r="P42" s="1"/>
      <c r="Q42" s="1"/>
      <c r="R42" s="1"/>
      <c r="S42" s="1"/>
      <c r="T42" s="1"/>
      <c r="U42" s="1"/>
    </row>
    <row r="43" spans="1:21" s="2" customFormat="1" x14ac:dyDescent="0.2">
      <c r="A43" s="1"/>
      <c r="B43" s="1"/>
      <c r="C43" s="1"/>
      <c r="D43" s="1"/>
      <c r="E43" s="1"/>
      <c r="F43" s="1"/>
      <c r="G43" s="1"/>
      <c r="H43" s="1"/>
      <c r="I43" s="1"/>
      <c r="J43" s="1"/>
      <c r="K43" s="1"/>
      <c r="L43" s="1"/>
      <c r="M43" s="1"/>
      <c r="N43" s="1"/>
      <c r="O43" s="1"/>
      <c r="P43" s="1"/>
      <c r="Q43" s="1"/>
      <c r="R43" s="1"/>
      <c r="S43" s="1"/>
      <c r="T43" s="1"/>
      <c r="U43" s="1"/>
    </row>
    <row r="44" spans="1:21" s="2" customFormat="1" x14ac:dyDescent="0.2">
      <c r="A44" s="1"/>
      <c r="B44" s="1"/>
      <c r="C44" s="1"/>
      <c r="D44" s="1"/>
      <c r="E44" s="1"/>
      <c r="F44" s="1"/>
      <c r="G44" s="1"/>
      <c r="H44" s="1"/>
      <c r="I44" s="1"/>
      <c r="J44" s="1"/>
      <c r="K44" s="1"/>
      <c r="L44" s="1"/>
      <c r="M44" s="1"/>
      <c r="N44" s="1"/>
      <c r="O44" s="1"/>
      <c r="P44" s="1"/>
      <c r="Q44" s="1"/>
      <c r="R44" s="1"/>
      <c r="S44" s="1"/>
      <c r="T44" s="1"/>
      <c r="U44" s="1"/>
    </row>
    <row r="45" spans="1:21" s="2" customFormat="1" x14ac:dyDescent="0.2">
      <c r="A45" s="1"/>
      <c r="B45" s="1"/>
      <c r="C45" s="1"/>
      <c r="D45" s="1"/>
      <c r="E45" s="1"/>
      <c r="F45" s="1"/>
      <c r="G45" s="1"/>
      <c r="H45" s="1"/>
      <c r="I45" s="1"/>
      <c r="J45" s="1"/>
      <c r="K45" s="1"/>
      <c r="L45" s="1"/>
      <c r="M45" s="1"/>
      <c r="N45" s="1"/>
      <c r="O45" s="1"/>
      <c r="P45" s="1"/>
      <c r="Q45" s="1"/>
      <c r="R45" s="1"/>
      <c r="S45" s="1"/>
      <c r="T45" s="1"/>
      <c r="U45" s="1"/>
    </row>
    <row r="46" spans="1:21" s="2" customFormat="1" x14ac:dyDescent="0.2">
      <c r="A46" s="1"/>
      <c r="B46" s="1"/>
      <c r="C46" s="1"/>
      <c r="D46" s="1"/>
      <c r="E46" s="1"/>
      <c r="F46" s="1"/>
      <c r="G46" s="1"/>
      <c r="H46" s="1"/>
      <c r="I46" s="1"/>
      <c r="J46" s="1"/>
      <c r="K46" s="1"/>
      <c r="L46" s="1"/>
      <c r="M46" s="1"/>
      <c r="N46" s="1"/>
      <c r="O46" s="1"/>
      <c r="P46" s="1"/>
      <c r="Q46" s="1"/>
      <c r="R46" s="1"/>
      <c r="S46" s="1"/>
      <c r="T46" s="1"/>
      <c r="U46" s="1"/>
    </row>
    <row r="47" spans="1:21" s="2" customFormat="1" x14ac:dyDescent="0.2">
      <c r="A47" s="1"/>
      <c r="B47" s="1"/>
      <c r="C47" s="1"/>
      <c r="D47" s="1"/>
      <c r="E47" s="1"/>
      <c r="F47" s="1"/>
      <c r="G47" s="1"/>
      <c r="H47" s="1"/>
      <c r="I47" s="1"/>
      <c r="J47" s="1"/>
      <c r="K47" s="1"/>
      <c r="L47" s="1"/>
      <c r="M47" s="1"/>
      <c r="N47" s="1"/>
      <c r="O47" s="1"/>
      <c r="P47" s="1"/>
      <c r="Q47" s="1"/>
      <c r="R47" s="1"/>
      <c r="S47" s="1"/>
      <c r="T47" s="1"/>
      <c r="U47" s="1"/>
    </row>
    <row r="48" spans="1:21" s="2" customFormat="1" x14ac:dyDescent="0.2">
      <c r="A48" s="1"/>
      <c r="B48" s="1"/>
      <c r="C48" s="1"/>
      <c r="D48" s="1"/>
      <c r="E48" s="1"/>
      <c r="F48" s="1"/>
      <c r="G48" s="1"/>
      <c r="H48" s="1"/>
      <c r="I48" s="1"/>
      <c r="J48" s="1"/>
      <c r="K48" s="1"/>
      <c r="L48" s="1"/>
      <c r="M48" s="1"/>
      <c r="N48" s="1"/>
      <c r="O48" s="1"/>
      <c r="P48" s="1"/>
      <c r="Q48" s="1"/>
      <c r="R48" s="1"/>
      <c r="S48" s="1"/>
      <c r="T48" s="1"/>
      <c r="U48" s="1"/>
    </row>
    <row r="49" spans="1:21" s="2" customFormat="1" x14ac:dyDescent="0.2">
      <c r="A49" s="1"/>
      <c r="B49" s="1"/>
      <c r="C49" s="1"/>
      <c r="D49" s="1"/>
      <c r="E49" s="1"/>
      <c r="F49" s="1"/>
      <c r="G49" s="1"/>
      <c r="H49" s="1"/>
      <c r="I49" s="1"/>
      <c r="J49" s="1"/>
      <c r="K49" s="1"/>
      <c r="L49" s="1"/>
      <c r="M49" s="1"/>
      <c r="N49" s="1"/>
      <c r="O49" s="1"/>
      <c r="P49" s="1"/>
      <c r="Q49" s="1"/>
      <c r="R49" s="1"/>
      <c r="S49" s="1"/>
      <c r="T49" s="1"/>
      <c r="U49" s="1"/>
    </row>
    <row r="50" spans="1:21" s="2" customFormat="1" x14ac:dyDescent="0.2">
      <c r="A50" s="1"/>
      <c r="B50" s="1"/>
      <c r="C50" s="1"/>
      <c r="D50" s="1"/>
      <c r="E50" s="1"/>
      <c r="F50" s="1"/>
      <c r="G50" s="1"/>
      <c r="H50" s="1"/>
      <c r="I50" s="1"/>
      <c r="J50" s="1"/>
      <c r="K50" s="1"/>
      <c r="L50" s="1"/>
      <c r="M50" s="1"/>
      <c r="N50" s="1"/>
      <c r="O50" s="1"/>
      <c r="P50" s="1"/>
      <c r="Q50" s="1"/>
      <c r="R50" s="1"/>
      <c r="S50" s="1"/>
      <c r="T50" s="1"/>
      <c r="U50" s="1"/>
    </row>
    <row r="51" spans="1:21" s="2" customFormat="1" x14ac:dyDescent="0.2">
      <c r="A51" s="1"/>
      <c r="B51" s="1"/>
      <c r="C51" s="1"/>
      <c r="D51" s="1"/>
      <c r="E51" s="1"/>
      <c r="F51" s="1"/>
      <c r="G51" s="1"/>
      <c r="H51" s="1"/>
      <c r="I51" s="1"/>
      <c r="J51" s="1"/>
      <c r="K51" s="1"/>
      <c r="L51" s="1"/>
      <c r="M51" s="1"/>
      <c r="N51" s="1"/>
      <c r="O51" s="1"/>
      <c r="P51" s="1"/>
      <c r="Q51" s="1"/>
      <c r="R51" s="1"/>
      <c r="S51" s="1"/>
      <c r="T51" s="1"/>
      <c r="U51" s="1"/>
    </row>
    <row r="52" spans="1:21" s="2" customFormat="1" x14ac:dyDescent="0.2">
      <c r="A52" s="1"/>
      <c r="B52" s="1"/>
      <c r="C52" s="1"/>
      <c r="D52" s="1"/>
      <c r="E52" s="1"/>
      <c r="F52" s="1"/>
      <c r="G52" s="1"/>
      <c r="H52" s="1"/>
      <c r="I52" s="1"/>
      <c r="J52" s="1"/>
      <c r="K52" s="1"/>
      <c r="L52" s="1"/>
      <c r="M52" s="1"/>
      <c r="N52" s="1"/>
      <c r="O52" s="1"/>
      <c r="P52" s="1"/>
      <c r="Q52" s="1"/>
      <c r="R52" s="1"/>
      <c r="S52" s="1"/>
      <c r="T52" s="1"/>
      <c r="U52" s="1"/>
    </row>
    <row r="53" spans="1:21" s="2" customFormat="1" x14ac:dyDescent="0.2">
      <c r="A53" s="1"/>
      <c r="B53" s="1"/>
      <c r="C53" s="1"/>
      <c r="D53" s="1"/>
      <c r="E53" s="1"/>
      <c r="F53" s="1"/>
      <c r="G53" s="1"/>
      <c r="H53" s="1"/>
      <c r="I53" s="1"/>
      <c r="J53" s="1"/>
      <c r="K53" s="1"/>
      <c r="L53" s="1"/>
      <c r="M53" s="1"/>
      <c r="N53" s="1"/>
      <c r="O53" s="1"/>
      <c r="P53" s="1"/>
      <c r="Q53" s="1"/>
      <c r="R53" s="1"/>
      <c r="S53" s="1"/>
      <c r="T53" s="1"/>
      <c r="U53" s="1"/>
    </row>
    <row r="54" spans="1:21" s="2" customFormat="1" x14ac:dyDescent="0.2">
      <c r="A54" s="1"/>
      <c r="B54" s="1"/>
      <c r="C54" s="1"/>
      <c r="D54" s="1"/>
      <c r="E54" s="1"/>
      <c r="F54" s="1"/>
      <c r="G54" s="1"/>
      <c r="H54" s="1"/>
      <c r="I54" s="1"/>
      <c r="J54" s="1"/>
      <c r="K54" s="1"/>
      <c r="L54" s="1"/>
      <c r="M54" s="1"/>
      <c r="N54" s="1"/>
      <c r="O54" s="1"/>
      <c r="P54" s="1"/>
      <c r="Q54" s="1"/>
      <c r="R54" s="1"/>
      <c r="S54" s="1"/>
      <c r="T54" s="1"/>
      <c r="U54" s="1"/>
    </row>
    <row r="55" spans="1:21" s="2" customFormat="1" x14ac:dyDescent="0.2">
      <c r="A55" s="1"/>
      <c r="B55" s="1"/>
      <c r="C55" s="1"/>
      <c r="D55" s="1"/>
      <c r="E55" s="1"/>
      <c r="F55" s="1"/>
      <c r="G55" s="1"/>
      <c r="H55" s="1"/>
      <c r="I55" s="1"/>
      <c r="J55" s="1"/>
      <c r="K55" s="1"/>
      <c r="L55" s="1"/>
      <c r="M55" s="1"/>
      <c r="N55" s="1"/>
      <c r="O55" s="1"/>
      <c r="P55" s="1"/>
      <c r="Q55" s="1"/>
      <c r="R55" s="1"/>
      <c r="S55" s="1"/>
      <c r="T55" s="1"/>
      <c r="U55" s="1"/>
    </row>
    <row r="56" spans="1:21" s="2" customFormat="1" x14ac:dyDescent="0.2">
      <c r="A56" s="1"/>
      <c r="B56" s="1"/>
      <c r="C56" s="1"/>
      <c r="D56" s="1"/>
      <c r="E56" s="1"/>
      <c r="F56" s="1"/>
      <c r="G56" s="1"/>
      <c r="H56" s="1"/>
      <c r="I56" s="1"/>
      <c r="J56" s="1"/>
      <c r="K56" s="1"/>
      <c r="L56" s="1"/>
      <c r="M56" s="1"/>
      <c r="N56" s="1"/>
      <c r="O56" s="1"/>
      <c r="P56" s="1"/>
      <c r="Q56" s="1"/>
      <c r="R56" s="1"/>
      <c r="S56" s="1"/>
      <c r="T56" s="1"/>
      <c r="U56" s="1"/>
    </row>
    <row r="57" spans="1:21" s="2" customFormat="1" x14ac:dyDescent="0.2">
      <c r="A57" s="1"/>
      <c r="B57" s="1"/>
      <c r="C57" s="1"/>
      <c r="D57" s="1"/>
      <c r="E57" s="1"/>
      <c r="F57" s="1"/>
      <c r="G57" s="1"/>
      <c r="H57" s="1"/>
      <c r="I57" s="1"/>
      <c r="J57" s="1"/>
      <c r="K57" s="1"/>
      <c r="L57" s="1"/>
      <c r="M57" s="1"/>
      <c r="N57" s="1"/>
      <c r="O57" s="1"/>
      <c r="P57" s="1"/>
      <c r="Q57" s="1"/>
      <c r="R57" s="1"/>
      <c r="S57" s="1"/>
      <c r="T57" s="1"/>
      <c r="U57" s="1"/>
    </row>
    <row r="58" spans="1:21" s="2" customFormat="1" x14ac:dyDescent="0.2">
      <c r="A58" s="1"/>
      <c r="B58" s="1"/>
      <c r="C58" s="1"/>
      <c r="D58" s="1"/>
      <c r="E58" s="1"/>
      <c r="F58" s="1"/>
      <c r="G58" s="1"/>
      <c r="H58" s="1"/>
      <c r="I58" s="1"/>
      <c r="J58" s="1"/>
      <c r="K58" s="1"/>
      <c r="L58" s="1"/>
      <c r="M58" s="1"/>
      <c r="N58" s="1"/>
      <c r="O58" s="1"/>
      <c r="P58" s="1"/>
      <c r="Q58" s="1"/>
      <c r="R58" s="1"/>
      <c r="S58" s="1"/>
      <c r="T58" s="1"/>
      <c r="U58" s="1"/>
    </row>
  </sheetData>
  <mergeCells count="36">
    <mergeCell ref="B18:E18"/>
    <mergeCell ref="F18:G18"/>
    <mergeCell ref="M18:N18"/>
    <mergeCell ref="F19:G19"/>
    <mergeCell ref="J9:K9"/>
    <mergeCell ref="L9:L10"/>
    <mergeCell ref="M9:N9"/>
    <mergeCell ref="B9:B10"/>
    <mergeCell ref="C9:C10"/>
    <mergeCell ref="D9:D10"/>
    <mergeCell ref="E9:E10"/>
    <mergeCell ref="F20:G20"/>
    <mergeCell ref="M20:N20"/>
    <mergeCell ref="F17:G17"/>
    <mergeCell ref="M17:N17"/>
    <mergeCell ref="M19:N19"/>
    <mergeCell ref="E1:U1"/>
    <mergeCell ref="E2:U2"/>
    <mergeCell ref="O9:O10"/>
    <mergeCell ref="P9:P10"/>
    <mergeCell ref="Q9:Q10"/>
    <mergeCell ref="R9:R10"/>
    <mergeCell ref="S9:S10"/>
    <mergeCell ref="T9:T10"/>
    <mergeCell ref="U9:U10"/>
    <mergeCell ref="X9:Y9"/>
    <mergeCell ref="Z9:AA9"/>
    <mergeCell ref="AB9:AC9"/>
    <mergeCell ref="V9:W9"/>
    <mergeCell ref="E6:P6"/>
    <mergeCell ref="Q6:R6"/>
    <mergeCell ref="S6:U6"/>
    <mergeCell ref="E7:U7"/>
    <mergeCell ref="F9:G9"/>
    <mergeCell ref="H9:H10"/>
    <mergeCell ref="I9:I10"/>
  </mergeCells>
  <conditionalFormatting sqref="H5 O5 H8 O8 H15:H1048576 O15:O1048576">
    <cfRule type="cellIs" dxfId="274" priority="92" operator="equal">
      <formula>"BAJA"</formula>
    </cfRule>
  </conditionalFormatting>
  <conditionalFormatting sqref="H5 O5 H8 O8 H15:H1048576 O15:O1048576">
    <cfRule type="cellIs" dxfId="273" priority="89" operator="equal">
      <formula>"EXTREMA"</formula>
    </cfRule>
    <cfRule type="cellIs" dxfId="272" priority="90" operator="equal">
      <formula>"ALTA"</formula>
    </cfRule>
    <cfRule type="cellIs" dxfId="271" priority="91" operator="equal">
      <formula>"MODERADA"</formula>
    </cfRule>
  </conditionalFormatting>
  <conditionalFormatting sqref="E5:F5 M5:N5 E8:F8 E15:F1048576 M8:N8 M15:N1048576 F11:G14">
    <cfRule type="colorScale" priority="88">
      <colorScale>
        <cfvo type="num" val="1"/>
        <cfvo type="num" val="3"/>
        <cfvo type="num" val="5"/>
        <color theme="6" tint="-0.499984740745262"/>
        <color rgb="FFFFFF00"/>
        <color rgb="FFC00000"/>
      </colorScale>
    </cfRule>
  </conditionalFormatting>
  <conditionalFormatting sqref="H17:H20">
    <cfRule type="cellIs" dxfId="270" priority="87" operator="equal">
      <formula>"BAJA"</formula>
    </cfRule>
  </conditionalFormatting>
  <conditionalFormatting sqref="H17:H20">
    <cfRule type="cellIs" dxfId="269" priority="84" operator="equal">
      <formula>"EXTREMA"</formula>
    </cfRule>
    <cfRule type="cellIs" dxfId="268" priority="85" operator="equal">
      <formula>"ALTA"</formula>
    </cfRule>
    <cfRule type="cellIs" dxfId="267" priority="86" operator="equal">
      <formula>"MODERADA"</formula>
    </cfRule>
  </conditionalFormatting>
  <conditionalFormatting sqref="F17:F20">
    <cfRule type="colorScale" priority="83">
      <colorScale>
        <cfvo type="num" val="1"/>
        <cfvo type="num" val="3"/>
        <cfvo type="num" val="5"/>
        <color theme="6" tint="-0.499984740745262"/>
        <color rgb="FFFFFF00"/>
        <color rgb="FFC00000"/>
      </colorScale>
    </cfRule>
  </conditionalFormatting>
  <conditionalFormatting sqref="H17:H20">
    <cfRule type="cellIs" dxfId="266" priority="82" operator="equal">
      <formula>"BAJA"</formula>
    </cfRule>
  </conditionalFormatting>
  <conditionalFormatting sqref="H17:H20">
    <cfRule type="cellIs" dxfId="265" priority="79" operator="equal">
      <formula>"EXTREMA"</formula>
    </cfRule>
    <cfRule type="cellIs" dxfId="264" priority="80" operator="equal">
      <formula>"ALTA"</formula>
    </cfRule>
    <cfRule type="cellIs" dxfId="263" priority="81" operator="equal">
      <formula>"MODERADA"</formula>
    </cfRule>
  </conditionalFormatting>
  <conditionalFormatting sqref="F17:F20">
    <cfRule type="colorScale" priority="78">
      <colorScale>
        <cfvo type="num" val="1"/>
        <cfvo type="num" val="3"/>
        <cfvo type="num" val="5"/>
        <color theme="6" tint="-0.499984740745262"/>
        <color rgb="FFFFFF00"/>
        <color rgb="FFC00000"/>
      </colorScale>
    </cfRule>
  </conditionalFormatting>
  <conditionalFormatting sqref="H17:H20">
    <cfRule type="cellIs" dxfId="262" priority="77" operator="equal">
      <formula>"BAJA"</formula>
    </cfRule>
  </conditionalFormatting>
  <conditionalFormatting sqref="H17:H20">
    <cfRule type="cellIs" dxfId="261" priority="74" operator="equal">
      <formula>"EXTREMA"</formula>
    </cfRule>
    <cfRule type="cellIs" dxfId="260" priority="75" operator="equal">
      <formula>"ALTA"</formula>
    </cfRule>
    <cfRule type="cellIs" dxfId="259" priority="76" operator="equal">
      <formula>"MODERADA"</formula>
    </cfRule>
  </conditionalFormatting>
  <conditionalFormatting sqref="F17:F20">
    <cfRule type="colorScale" priority="73">
      <colorScale>
        <cfvo type="num" val="1"/>
        <cfvo type="num" val="3"/>
        <cfvo type="num" val="5"/>
        <color theme="6" tint="-0.499984740745262"/>
        <color rgb="FFFFFF00"/>
        <color rgb="FFC00000"/>
      </colorScale>
    </cfRule>
  </conditionalFormatting>
  <conditionalFormatting sqref="H17:H20">
    <cfRule type="cellIs" dxfId="258" priority="72" operator="equal">
      <formula>"BAJA"</formula>
    </cfRule>
  </conditionalFormatting>
  <conditionalFormatting sqref="H17:H20">
    <cfRule type="cellIs" dxfId="257" priority="69" operator="equal">
      <formula>"EXTREMA"</formula>
    </cfRule>
    <cfRule type="cellIs" dxfId="256" priority="70" operator="equal">
      <formula>"ALTA"</formula>
    </cfRule>
    <cfRule type="cellIs" dxfId="255" priority="71" operator="equal">
      <formula>"MODERADA"</formula>
    </cfRule>
  </conditionalFormatting>
  <conditionalFormatting sqref="F17:F20">
    <cfRule type="colorScale" priority="68">
      <colorScale>
        <cfvo type="num" val="1"/>
        <cfvo type="num" val="3"/>
        <cfvo type="num" val="5"/>
        <color theme="6" tint="-0.499984740745262"/>
        <color rgb="FFFFFF00"/>
        <color rgb="FFC00000"/>
      </colorScale>
    </cfRule>
  </conditionalFormatting>
  <conditionalFormatting sqref="H17:H20">
    <cfRule type="cellIs" dxfId="254" priority="67" operator="equal">
      <formula>"BAJA"</formula>
    </cfRule>
  </conditionalFormatting>
  <conditionalFormatting sqref="H17:H20">
    <cfRule type="cellIs" dxfId="253" priority="64" operator="equal">
      <formula>"EXTREMA"</formula>
    </cfRule>
    <cfRule type="cellIs" dxfId="252" priority="65" operator="equal">
      <formula>"ALTA"</formula>
    </cfRule>
    <cfRule type="cellIs" dxfId="251" priority="66" operator="equal">
      <formula>"MODERADA"</formula>
    </cfRule>
  </conditionalFormatting>
  <conditionalFormatting sqref="F17:F20">
    <cfRule type="colorScale" priority="63">
      <colorScale>
        <cfvo type="num" val="1"/>
        <cfvo type="num" val="3"/>
        <cfvo type="num" val="5"/>
        <color theme="6" tint="-0.499984740745262"/>
        <color rgb="FFFFFF00"/>
        <color rgb="FFC00000"/>
      </colorScale>
    </cfRule>
  </conditionalFormatting>
  <conditionalFormatting sqref="H17:H20">
    <cfRule type="cellIs" dxfId="250" priority="62" operator="equal">
      <formula>"BAJA"</formula>
    </cfRule>
  </conditionalFormatting>
  <conditionalFormatting sqref="H17:H20">
    <cfRule type="cellIs" dxfId="249" priority="59" operator="equal">
      <formula>"EXTREMA"</formula>
    </cfRule>
    <cfRule type="cellIs" dxfId="248" priority="60" operator="equal">
      <formula>"ALTA"</formula>
    </cfRule>
    <cfRule type="cellIs" dxfId="247" priority="61" operator="equal">
      <formula>"MODERADA"</formula>
    </cfRule>
  </conditionalFormatting>
  <conditionalFormatting sqref="F17:F20">
    <cfRule type="colorScale" priority="58">
      <colorScale>
        <cfvo type="num" val="1"/>
        <cfvo type="num" val="3"/>
        <cfvo type="num" val="5"/>
        <color theme="6" tint="-0.499984740745262"/>
        <color rgb="FFFFFF00"/>
        <color rgb="FFC00000"/>
      </colorScale>
    </cfRule>
  </conditionalFormatting>
  <conditionalFormatting sqref="H17:H20">
    <cfRule type="cellIs" dxfId="246" priority="57" operator="equal">
      <formula>"BAJA"</formula>
    </cfRule>
  </conditionalFormatting>
  <conditionalFormatting sqref="H17:H20">
    <cfRule type="cellIs" dxfId="245" priority="54" operator="equal">
      <formula>"EXTREMA"</formula>
    </cfRule>
    <cfRule type="cellIs" dxfId="244" priority="55" operator="equal">
      <formula>"ALTA"</formula>
    </cfRule>
    <cfRule type="cellIs" dxfId="243" priority="56" operator="equal">
      <formula>"MODERADA"</formula>
    </cfRule>
  </conditionalFormatting>
  <conditionalFormatting sqref="O17:O20">
    <cfRule type="cellIs" dxfId="242" priority="53" operator="equal">
      <formula>"BAJA"</formula>
    </cfRule>
  </conditionalFormatting>
  <conditionalFormatting sqref="O17:O20">
    <cfRule type="cellIs" dxfId="241" priority="50" operator="equal">
      <formula>"EXTREMA"</formula>
    </cfRule>
    <cfRule type="cellIs" dxfId="240" priority="51" operator="equal">
      <formula>"ALTA"</formula>
    </cfRule>
    <cfRule type="cellIs" dxfId="239" priority="52" operator="equal">
      <formula>"MODERADA"</formula>
    </cfRule>
  </conditionalFormatting>
  <conditionalFormatting sqref="M17:M20">
    <cfRule type="colorScale" priority="49">
      <colorScale>
        <cfvo type="num" val="1"/>
        <cfvo type="num" val="3"/>
        <cfvo type="num" val="5"/>
        <color theme="6" tint="-0.499984740745262"/>
        <color rgb="FFFFFF00"/>
        <color rgb="FFC00000"/>
      </colorScale>
    </cfRule>
  </conditionalFormatting>
  <conditionalFormatting sqref="O17:O20">
    <cfRule type="cellIs" dxfId="238" priority="48" operator="equal">
      <formula>"BAJA"</formula>
    </cfRule>
  </conditionalFormatting>
  <conditionalFormatting sqref="O17:O20">
    <cfRule type="cellIs" dxfId="237" priority="45" operator="equal">
      <formula>"EXTREMA"</formula>
    </cfRule>
    <cfRule type="cellIs" dxfId="236" priority="46" operator="equal">
      <formula>"ALTA"</formula>
    </cfRule>
    <cfRule type="cellIs" dxfId="235" priority="47" operator="equal">
      <formula>"MODERADA"</formula>
    </cfRule>
  </conditionalFormatting>
  <conditionalFormatting sqref="M17:M20">
    <cfRule type="colorScale" priority="44">
      <colorScale>
        <cfvo type="num" val="1"/>
        <cfvo type="num" val="3"/>
        <cfvo type="num" val="5"/>
        <color theme="6" tint="-0.499984740745262"/>
        <color rgb="FFFFFF00"/>
        <color rgb="FFC00000"/>
      </colorScale>
    </cfRule>
  </conditionalFormatting>
  <conditionalFormatting sqref="O17:O20">
    <cfRule type="cellIs" dxfId="234" priority="43" operator="equal">
      <formula>"BAJA"</formula>
    </cfRule>
  </conditionalFormatting>
  <conditionalFormatting sqref="O17:O20">
    <cfRule type="cellIs" dxfId="233" priority="40" operator="equal">
      <formula>"EXTREMA"</formula>
    </cfRule>
    <cfRule type="cellIs" dxfId="232" priority="41" operator="equal">
      <formula>"ALTA"</formula>
    </cfRule>
    <cfRule type="cellIs" dxfId="231" priority="42" operator="equal">
      <formula>"MODERADA"</formula>
    </cfRule>
  </conditionalFormatting>
  <conditionalFormatting sqref="M17:M20">
    <cfRule type="colorScale" priority="39">
      <colorScale>
        <cfvo type="num" val="1"/>
        <cfvo type="num" val="3"/>
        <cfvo type="num" val="5"/>
        <color theme="6" tint="-0.499984740745262"/>
        <color rgb="FFFFFF00"/>
        <color rgb="FFC00000"/>
      </colorScale>
    </cfRule>
  </conditionalFormatting>
  <conditionalFormatting sqref="O17:O20">
    <cfRule type="cellIs" dxfId="230" priority="38" operator="equal">
      <formula>"BAJA"</formula>
    </cfRule>
  </conditionalFormatting>
  <conditionalFormatting sqref="O17:O20">
    <cfRule type="cellIs" dxfId="229" priority="35" operator="equal">
      <formula>"EXTREMA"</formula>
    </cfRule>
    <cfRule type="cellIs" dxfId="228" priority="36" operator="equal">
      <formula>"ALTA"</formula>
    </cfRule>
    <cfRule type="cellIs" dxfId="227" priority="37" operator="equal">
      <formula>"MODERADA"</formula>
    </cfRule>
  </conditionalFormatting>
  <conditionalFormatting sqref="M17:M20">
    <cfRule type="colorScale" priority="34">
      <colorScale>
        <cfvo type="num" val="1"/>
        <cfvo type="num" val="3"/>
        <cfvo type="num" val="5"/>
        <color theme="6" tint="-0.499984740745262"/>
        <color rgb="FFFFFF00"/>
        <color rgb="FFC00000"/>
      </colorScale>
    </cfRule>
  </conditionalFormatting>
  <conditionalFormatting sqref="O17:O20">
    <cfRule type="cellIs" dxfId="226" priority="33" operator="equal">
      <formula>"BAJA"</formula>
    </cfRule>
  </conditionalFormatting>
  <conditionalFormatting sqref="O17:O20">
    <cfRule type="cellIs" dxfId="225" priority="30" operator="equal">
      <formula>"EXTREMA"</formula>
    </cfRule>
    <cfRule type="cellIs" dxfId="224" priority="31" operator="equal">
      <formula>"ALTA"</formula>
    </cfRule>
    <cfRule type="cellIs" dxfId="223" priority="32" operator="equal">
      <formula>"MODERADA"</formula>
    </cfRule>
  </conditionalFormatting>
  <conditionalFormatting sqref="M17:M20">
    <cfRule type="colorScale" priority="29">
      <colorScale>
        <cfvo type="num" val="1"/>
        <cfvo type="num" val="3"/>
        <cfvo type="num" val="5"/>
        <color theme="6" tint="-0.499984740745262"/>
        <color rgb="FFFFFF00"/>
        <color rgb="FFC00000"/>
      </colorScale>
    </cfRule>
  </conditionalFormatting>
  <conditionalFormatting sqref="O17:O20">
    <cfRule type="cellIs" dxfId="222" priority="28" operator="equal">
      <formula>"BAJA"</formula>
    </cfRule>
  </conditionalFormatting>
  <conditionalFormatting sqref="O17:O20">
    <cfRule type="cellIs" dxfId="221" priority="25" operator="equal">
      <formula>"EXTREMA"</formula>
    </cfRule>
    <cfRule type="cellIs" dxfId="220" priority="26" operator="equal">
      <formula>"ALTA"</formula>
    </cfRule>
    <cfRule type="cellIs" dxfId="219" priority="27" operator="equal">
      <formula>"MODERADA"</formula>
    </cfRule>
  </conditionalFormatting>
  <conditionalFormatting sqref="M17:M20">
    <cfRule type="colorScale" priority="24">
      <colorScale>
        <cfvo type="num" val="1"/>
        <cfvo type="num" val="3"/>
        <cfvo type="num" val="5"/>
        <color theme="6" tint="-0.499984740745262"/>
        <color rgb="FFFFFF00"/>
        <color rgb="FFC00000"/>
      </colorScale>
    </cfRule>
  </conditionalFormatting>
  <conditionalFormatting sqref="O17:O20">
    <cfRule type="cellIs" dxfId="218" priority="23" operator="equal">
      <formula>"BAJA"</formula>
    </cfRule>
  </conditionalFormatting>
  <conditionalFormatting sqref="O17:O20">
    <cfRule type="cellIs" dxfId="217" priority="20" operator="equal">
      <formula>"EXTREMA"</formula>
    </cfRule>
    <cfRule type="cellIs" dxfId="216" priority="21" operator="equal">
      <formula>"ALTA"</formula>
    </cfRule>
    <cfRule type="cellIs" dxfId="215" priority="22" operator="equal">
      <formula>"MODERADA"</formula>
    </cfRule>
  </conditionalFormatting>
  <conditionalFormatting sqref="H11:H14">
    <cfRule type="cellIs" dxfId="214" priority="16" operator="equal">
      <formula>"EXTREMA"</formula>
    </cfRule>
    <cfRule type="cellIs" dxfId="213" priority="17" operator="equal">
      <formula>"ALTA"</formula>
    </cfRule>
    <cfRule type="cellIs" dxfId="212" priority="18" operator="equal">
      <formula>"MODERADA"</formula>
    </cfRule>
    <cfRule type="cellIs" dxfId="211" priority="19" operator="equal">
      <formula>"BAJA"</formula>
    </cfRule>
  </conditionalFormatting>
  <conditionalFormatting sqref="O11:O14">
    <cfRule type="cellIs" dxfId="210" priority="12" operator="equal">
      <formula>"EXTREMA"</formula>
    </cfRule>
    <cfRule type="cellIs" dxfId="209" priority="13" operator="equal">
      <formula>"ALTA"</formula>
    </cfRule>
    <cfRule type="cellIs" dxfId="208" priority="14" operator="equal">
      <formula>"MODERADA"</formula>
    </cfRule>
    <cfRule type="cellIs" dxfId="207" priority="15" operator="equal">
      <formula>"BAJA"</formula>
    </cfRule>
  </conditionalFormatting>
  <conditionalFormatting sqref="M11:N14">
    <cfRule type="colorScale" priority="11">
      <colorScale>
        <cfvo type="num" val="1"/>
        <cfvo type="num" val="3"/>
        <cfvo type="num" val="5"/>
        <color theme="6" tint="-0.499984740745262"/>
        <color rgb="FFFFFF00"/>
        <color rgb="FFC00000"/>
      </colorScale>
    </cfRule>
  </conditionalFormatting>
  <conditionalFormatting sqref="H9:H10 O9:O10">
    <cfRule type="cellIs" dxfId="206" priority="10" operator="equal">
      <formula>"BAJA"</formula>
    </cfRule>
  </conditionalFormatting>
  <conditionalFormatting sqref="H9:H10 O9:O10">
    <cfRule type="cellIs" dxfId="205" priority="7" operator="equal">
      <formula>"EXTREMA"</formula>
    </cfRule>
    <cfRule type="cellIs" dxfId="204" priority="8" operator="equal">
      <formula>"ALTA"</formula>
    </cfRule>
    <cfRule type="cellIs" dxfId="203" priority="9" operator="equal">
      <formula>"MODERADA"</formula>
    </cfRule>
  </conditionalFormatting>
  <conditionalFormatting sqref="F9:G10 M9:N10">
    <cfRule type="colorScale" priority="6">
      <colorScale>
        <cfvo type="num" val="1"/>
        <cfvo type="num" val="3"/>
        <cfvo type="num" val="5"/>
        <color theme="6" tint="-0.499984740745262"/>
        <color rgb="FFFFFF00"/>
        <color rgb="FFC00000"/>
      </colorScale>
    </cfRule>
  </conditionalFormatting>
  <conditionalFormatting sqref="K3 R3">
    <cfRule type="cellIs" dxfId="202" priority="5" operator="equal">
      <formula>"BAJA"</formula>
    </cfRule>
  </conditionalFormatting>
  <conditionalFormatting sqref="K3 R3">
    <cfRule type="cellIs" dxfId="201" priority="2" operator="equal">
      <formula>"EXTREMA"</formula>
    </cfRule>
    <cfRule type="cellIs" dxfId="200" priority="3" operator="equal">
      <formula>"ALTA"</formula>
    </cfRule>
    <cfRule type="cellIs" dxfId="199" priority="4" operator="equal">
      <formula>"MODERADA"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printOptions horizontalCentered="1"/>
  <pageMargins left="0.31496062992125984" right="0.23622047244094491" top="0.39370078740157483" bottom="0.15748031496062992" header="0.31496062992125984" footer="0.31496062992125984"/>
  <pageSetup paperSize="5" scale="45"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17</vt:i4>
      </vt:variant>
    </vt:vector>
  </HeadingPairs>
  <TitlesOfParts>
    <vt:vector size="37" baseType="lpstr">
      <vt:lpstr>(1) Planeación</vt:lpstr>
      <vt:lpstr>(2) Juridica</vt:lpstr>
      <vt:lpstr>(3) Contratación</vt:lpstr>
      <vt:lpstr>(4) Talento Humano</vt:lpstr>
      <vt:lpstr>(5) Seguridad y Salud T</vt:lpstr>
      <vt:lpstr>(6) Sistemas</vt:lpstr>
      <vt:lpstr>(7) Archivo Central</vt:lpstr>
      <vt:lpstr>(8) Contabilidad</vt:lpstr>
      <vt:lpstr>(9) Presupuesto</vt:lpstr>
      <vt:lpstr>(12) Tesorería xx</vt:lpstr>
      <vt:lpstr>(10) Tesoreria</vt:lpstr>
      <vt:lpstr>(11) Almacén</vt:lpstr>
      <vt:lpstr>Evaluación de Controles</vt:lpstr>
      <vt:lpstr>Resumen</vt:lpstr>
      <vt:lpstr>Evolución</vt:lpstr>
      <vt:lpstr>Listas</vt:lpstr>
      <vt:lpstr>Impactos</vt:lpstr>
      <vt:lpstr>Idea Zonas</vt:lpstr>
      <vt:lpstr>formatos pre</vt:lpstr>
      <vt:lpstr>Hoja1</vt:lpstr>
      <vt:lpstr>'(10) Tesoreria'!Área_de_impresión</vt:lpstr>
      <vt:lpstr>'(2) Juridica'!Área_de_impresión</vt:lpstr>
      <vt:lpstr>'(3) Contratación'!Área_de_impresión</vt:lpstr>
      <vt:lpstr>'Evaluación de Controles'!Área_de_impresión</vt:lpstr>
      <vt:lpstr>Evolución!Área_de_impresión</vt:lpstr>
      <vt:lpstr>Impactos!Área_de_impresión</vt:lpstr>
      <vt:lpstr>Resumen!Área_de_impresión</vt:lpstr>
      <vt:lpstr>Listas!Criterios</vt:lpstr>
      <vt:lpstr>'(12) Tesorería xx'!Títulos_a_imprimir</vt:lpstr>
      <vt:lpstr>'(2) Juridica'!Títulos_a_imprimir</vt:lpstr>
      <vt:lpstr>'(4) Talento Humano'!Títulos_a_imprimir</vt:lpstr>
      <vt:lpstr>'(5) Seguridad y Salud T'!Títulos_a_imprimir</vt:lpstr>
      <vt:lpstr>'(6) Sistemas'!Títulos_a_imprimir</vt:lpstr>
      <vt:lpstr>'(7) Archivo Central'!Títulos_a_imprimir</vt:lpstr>
      <vt:lpstr>'(8) Contabilidad'!Títulos_a_imprimir</vt:lpstr>
      <vt:lpstr>'(9) Presupuesto'!Títulos_a_imprimir</vt:lpstr>
      <vt:lpstr>'Evaluación de Controles'!Títulos_a_imprimir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c:creator>
  <cp:lastModifiedBy>APOYO ADMIN Y FINANC</cp:lastModifiedBy>
  <cp:lastPrinted>2023-01-31T14:52:39Z</cp:lastPrinted>
  <dcterms:created xsi:type="dcterms:W3CDTF">2020-05-26T16:09:40Z</dcterms:created>
  <dcterms:modified xsi:type="dcterms:W3CDTF">2023-02-03T14:52:36Z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4c8c0b49-e228-4341-a906-45fc0a58caf6</vt:lpwstr>
  </property>
</Properties>
</file>