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POYO ADMIN Y FINANC\Desktop\TALENTO HUMANO 2024\MAPAS DE RIESGO Y PLAN ACCION 2023\MAPAS DE RIESGO Y PLAN DE ACCION 2024\"/>
    </mc:Choice>
  </mc:AlternateContent>
  <bookViews>
    <workbookView xWindow="0" yWindow="0" windowWidth="20490" windowHeight="7755" tabRatio="842" firstSheet="3" activeTab="9"/>
  </bookViews>
  <sheets>
    <sheet name="(1) Planeación" sheetId="13" r:id="rId1"/>
    <sheet name="(2) Juridica" sheetId="14" r:id="rId2"/>
    <sheet name="(3) Contratación" sheetId="15" r:id="rId3"/>
    <sheet name="(4) Talento Humano" sheetId="1" r:id="rId4"/>
    <sheet name="(5) Seguridad y Salud T" sheetId="6" r:id="rId5"/>
    <sheet name="(6) Sistemas" sheetId="5" r:id="rId6"/>
    <sheet name="(7) Archivo Central" sheetId="12" r:id="rId7"/>
    <sheet name="(8) Contabilidad" sheetId="7" r:id="rId8"/>
    <sheet name="(9) Presupuesto" sheetId="10" r:id="rId9"/>
    <sheet name="(10) Tesoreria" sheetId="23" r:id="rId10"/>
    <sheet name="(11) Almacén" sheetId="11" r:id="rId11"/>
    <sheet name="Evaluación de Controles" sheetId="16" state="hidden" r:id="rId12"/>
    <sheet name="Listas" sheetId="19" state="hidden" r:id="rId13"/>
    <sheet name="Impactos" sheetId="20" state="hidden" r:id="rId14"/>
    <sheet name="(12) Tesorería xx" sheetId="2" state="hidden" r:id="rId15"/>
    <sheet name="Resumen" sheetId="17" state="hidden" r:id="rId16"/>
    <sheet name="Evolución" sheetId="18" state="hidden" r:id="rId17"/>
    <sheet name="Idea Zonas" sheetId="21" state="hidden" r:id="rId18"/>
    <sheet name="formatos pre" sheetId="22" state="hidden" r:id="rId19"/>
    <sheet name="Hoja1" sheetId="4"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10" hidden="1">'(11) Almacén'!$B$8:$AC$12</definedName>
    <definedName name="_xlnm._FilterDatabase" localSheetId="6" hidden="1">'(7) Archivo Central'!$P$10:$P$12</definedName>
    <definedName name="_xlnm._FilterDatabase" localSheetId="12" hidden="1">Listas!$AC$12:$AC$15</definedName>
    <definedName name="_xlnm.Print_Area" localSheetId="9">'(10) Tesoreria'!$A$1:$AB$22</definedName>
    <definedName name="_xlnm.Print_Area" localSheetId="1">'(2) Juridica'!$B$1:$AA$21</definedName>
    <definedName name="_xlnm.Print_Area" localSheetId="2">'(3) Contratación'!$A$1:$AC$21</definedName>
    <definedName name="_xlnm.Print_Area" localSheetId="11">'Evaluación de Controles'!$B$1:$Y$47</definedName>
    <definedName name="_xlnm.Print_Area" localSheetId="16">Evolución!$B$1:$Q$16</definedName>
    <definedName name="_xlnm.Print_Area" localSheetId="13">Impactos!$A$1:$G$12</definedName>
    <definedName name="_xlnm.Print_Area" localSheetId="15">Resumen!$A$2:$O$33</definedName>
    <definedName name="_xlnm.Criteria" localSheetId="12">Listas!$AC$12:$AC$15</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4">'(12) Tesorería xx'!$8:$9</definedName>
    <definedName name="_xlnm.Print_Titles" localSheetId="1">'(2) Juridica'!$7:$8</definedName>
    <definedName name="_xlnm.Print_Titles" localSheetId="3">'(4) Talento Humano'!$7:$8</definedName>
    <definedName name="_xlnm.Print_Titles" localSheetId="4">'(5) Seguridad y Salud T'!$8:$9</definedName>
    <definedName name="_xlnm.Print_Titles" localSheetId="5">'(6) Sistemas'!$8:$9</definedName>
    <definedName name="_xlnm.Print_Titles" localSheetId="6">'(7) Archivo Central'!$7:$8</definedName>
    <definedName name="_xlnm.Print_Titles" localSheetId="7">'(8) Contabilidad'!$8:$9</definedName>
    <definedName name="_xlnm.Print_Titles" localSheetId="8">'(9) Presupuesto'!$9:$10</definedName>
    <definedName name="_xlnm.Print_Titles" localSheetId="11">'Evaluación de Controles'!$1:$3</definedName>
    <definedName name="Z_31578BE1_199E_4DDD_BD28_180CDA7042A3_.wvu.Cols" localSheetId="0" hidden="1">'(1) Planeación'!#REF!,'(1) Planeación'!$E:$E,'(1) Planeación'!$J:$L,'(1) Planeación'!$P:$P,'(1) Planeación'!$R:$S,'(1) Planeación'!$U:$U</definedName>
    <definedName name="Z_31578BE1_199E_4DDD_BD28_180CDA7042A3_.wvu.Cols" localSheetId="1" hidden="1">'(2) Juridica'!#REF!,'(2) Juridica'!$E:$E,'(2) Juridica'!$J:$L,'(2) Juridica'!$P:$P,'(2) Juridica'!$R:$S,'(2) Juridica'!$U:$U</definedName>
    <definedName name="Z_31578BE1_199E_4DDD_BD28_180CDA7042A3_.wvu.Cols" localSheetId="2" hidden="1">'(3) Contratación'!#REF!,'(3) Contratación'!$E:$E,'(3) Contratación'!$J:$L,'(3) Contratación'!$P:$P,'(3) Contratación'!$R:$S,'(3) Contratación'!$U:$U</definedName>
    <definedName name="Z_31578BE1_199E_4DDD_BD28_180CDA7042A3_.wvu.Cols" localSheetId="3" hidden="1">'(4) Talento Humano'!#REF!,'(4) Talento Humano'!$E:$E,'(4) Talento Humano'!$J:$L,'(4) Talento Humano'!$P:$P,'(4) Talento Humano'!$R:$S,'(4) Talento Humano'!$U:$U</definedName>
    <definedName name="Z_31578BE1_199E_4DDD_BD28_180CDA7042A3_.wvu.Cols" localSheetId="4" hidden="1">'(5) Seguridad y Salud T'!#REF!,'(5) Seguridad y Salud T'!$E:$E,'(5) Seguridad y Salud T'!$J:$L,'(5) Seguridad y Salud T'!$P:$P,'(5) Seguridad y Salud T'!$R:$S,'(5) Seguridad y Salud T'!$U:$U</definedName>
    <definedName name="Z_31578BE1_199E_4DDD_BD28_180CDA7042A3_.wvu.Cols" localSheetId="15" hidden="1">Resumen!$Q:$AE,Resumen!$AH:$AX</definedName>
    <definedName name="Z_31578BE1_199E_4DDD_BD28_180CDA7042A3_.wvu.PrintArea" localSheetId="9" hidden="1">'(10) Tesoreria'!$A$1:$U$12</definedName>
    <definedName name="Z_31578BE1_199E_4DDD_BD28_180CDA7042A3_.wvu.PrintArea" localSheetId="10" hidden="1">'(11) Almacén'!$A$1:$U$12</definedName>
    <definedName name="Z_31578BE1_199E_4DDD_BD28_180CDA7042A3_.wvu.PrintArea" localSheetId="14" hidden="1">'(12) Tesorería xx'!$A$1:$U$13</definedName>
    <definedName name="Z_31578BE1_199E_4DDD_BD28_180CDA7042A3_.wvu.PrintArea" localSheetId="1" hidden="1">'(2) Juridica'!$B$1:$U$10</definedName>
    <definedName name="Z_31578BE1_199E_4DDD_BD28_180CDA7042A3_.wvu.PrintArea" localSheetId="2" hidden="1">'(3) Contratación'!$A$1:$U$10</definedName>
    <definedName name="Z_31578BE1_199E_4DDD_BD28_180CDA7042A3_.wvu.PrintArea" localSheetId="3" hidden="1">'(4) Talento Humano'!$A$2:$U$12</definedName>
    <definedName name="Z_31578BE1_199E_4DDD_BD28_180CDA7042A3_.wvu.PrintArea" localSheetId="4" hidden="1">'(5) Seguridad y Salud T'!$A$1:$U$12</definedName>
    <definedName name="Z_31578BE1_199E_4DDD_BD28_180CDA7042A3_.wvu.PrintArea" localSheetId="5" hidden="1">'(6) Sistemas'!$A$1:$U$13</definedName>
    <definedName name="Z_31578BE1_199E_4DDD_BD28_180CDA7042A3_.wvu.PrintArea" localSheetId="6" hidden="1">'(7) Archivo Central'!$A$1:$U$12</definedName>
    <definedName name="Z_31578BE1_199E_4DDD_BD28_180CDA7042A3_.wvu.PrintArea" localSheetId="7" hidden="1">'(8) Contabilidad'!$A$1:$V$13</definedName>
    <definedName name="Z_31578BE1_199E_4DDD_BD28_180CDA7042A3_.wvu.PrintArea" localSheetId="8" hidden="1">'(9) Presupuesto'!$A$4:$U$12</definedName>
    <definedName name="Z_31578BE1_199E_4DDD_BD28_180CDA7042A3_.wvu.PrintArea" localSheetId="11" hidden="1">'Evaluación de Controles'!$B$1:$Y$43</definedName>
    <definedName name="Z_31578BE1_199E_4DDD_BD28_180CDA7042A3_.wvu.PrintArea" localSheetId="16" hidden="1">Evolución!$K$1:$Q$10</definedName>
    <definedName name="Z_31578BE1_199E_4DDD_BD28_180CDA7042A3_.wvu.PrintArea" localSheetId="13" hidden="1">Impactos!$A$1:$G$12</definedName>
    <definedName name="Z_31578BE1_199E_4DDD_BD28_180CDA7042A3_.wvu.PrintArea" localSheetId="15" hidden="1">Resumen!$A$2:$O$31</definedName>
    <definedName name="Z_31578BE1_199E_4DDD_BD28_180CDA7042A3_.wvu.PrintTitles" localSheetId="14" hidden="1">'(12) Tesorería xx'!$8:$9</definedName>
    <definedName name="Z_31578BE1_199E_4DDD_BD28_180CDA7042A3_.wvu.PrintTitles" localSheetId="1" hidden="1">'(2) Juridica'!$7:$8</definedName>
    <definedName name="Z_31578BE1_199E_4DDD_BD28_180CDA7042A3_.wvu.PrintTitles" localSheetId="3" hidden="1">'(4) Talento Humano'!$7:$8</definedName>
    <definedName name="Z_31578BE1_199E_4DDD_BD28_180CDA7042A3_.wvu.PrintTitles" localSheetId="4" hidden="1">'(5) Seguridad y Salud T'!$8:$9</definedName>
    <definedName name="Z_31578BE1_199E_4DDD_BD28_180CDA7042A3_.wvu.PrintTitles" localSheetId="5" hidden="1">'(6) Sistemas'!$8:$9</definedName>
    <definedName name="Z_31578BE1_199E_4DDD_BD28_180CDA7042A3_.wvu.PrintTitles" localSheetId="6" hidden="1">'(7) Archivo Central'!$7:$8</definedName>
    <definedName name="Z_31578BE1_199E_4DDD_BD28_180CDA7042A3_.wvu.PrintTitles" localSheetId="7" hidden="1">'(8) Contabilidad'!$8:$9</definedName>
    <definedName name="Z_31578BE1_199E_4DDD_BD28_180CDA7042A3_.wvu.PrintTitles" localSheetId="8" hidden="1">'(9) Presupuesto'!$9:$10</definedName>
    <definedName name="Z_31578BE1_199E_4DDD_BD28_180CDA7042A3_.wvu.PrintTitles" localSheetId="11" hidden="1">'Evaluación de Controles'!$1:$3</definedName>
    <definedName name="Z_42BB51DB_DC3E_4DA5_9499_5574EB19780E_.wvu.Cols" localSheetId="0" hidden="1">'(1) Planeación'!#REF!,'(1) Planeación'!$E:$E,'(1) Planeación'!$J:$L,'(1) Planeación'!$P:$P,'(1) Planeación'!$R:$S,'(1) Planeación'!$U:$U</definedName>
    <definedName name="Z_42BB51DB_DC3E_4DA5_9499_5574EB19780E_.wvu.Cols" localSheetId="14" hidden="1">'(12) Tesorería xx'!#REF!,'(12) Tesorería xx'!$E:$E,'(12) Tesorería xx'!$J:$L,'(12) Tesorería xx'!$P:$P,'(12) Tesorería xx'!$R:$S,'(12) Tesorería xx'!$U:$W</definedName>
    <definedName name="Z_42BB51DB_DC3E_4DA5_9499_5574EB19780E_.wvu.Cols" localSheetId="1" hidden="1">'(2) Juridica'!#REF!,'(2) Juridica'!$E:$E,'(2) Juridica'!$J:$L,'(2) Juridica'!$P:$P,'(2) Juridica'!$R:$S,'(2) Juridica'!$U:$U</definedName>
    <definedName name="Z_42BB51DB_DC3E_4DA5_9499_5574EB19780E_.wvu.Cols" localSheetId="2" hidden="1">'(3) Contratación'!#REF!,'(3) Contratación'!$E:$E,'(3) Contratación'!$J:$L,'(3) Contratación'!$P:$P,'(3) Contratación'!$R:$S,'(3) Contratación'!$U:$U</definedName>
    <definedName name="Z_42BB51DB_DC3E_4DA5_9499_5574EB19780E_.wvu.Cols" localSheetId="3" hidden="1">'(4) Talento Humano'!#REF!,'(4) Talento Humano'!$E:$E,'(4) Talento Humano'!$J:$L,'(4) Talento Humano'!$P:$P,'(4) Talento Humano'!$R:$S,'(4) Talento Humano'!$U:$U</definedName>
    <definedName name="Z_42BB51DB_DC3E_4DA5_9499_5574EB19780E_.wvu.Cols" localSheetId="4" hidden="1">'(5) Seguridad y Salud T'!#REF!,'(5) Seguridad y Salud T'!$E:$E,'(5) Seguridad y Salud T'!$J:$L,'(5) Seguridad y Salud T'!$P:$P,'(5) Seguridad y Salud T'!$R:$S,'(5) Seguridad y Salud T'!$U:$U</definedName>
    <definedName name="Z_42BB51DB_DC3E_4DA5_9499_5574EB19780E_.wvu.Cols" localSheetId="5" hidden="1">'(6) Sistemas'!#REF!,'(6) Sistemas'!$E:$E,'(6) Sistemas'!$J:$L,'(6) Sistemas'!$P:$P,'(6) Sistemas'!$R:$S,'(6) Sistemas'!$U:$U</definedName>
    <definedName name="Z_42BB51DB_DC3E_4DA5_9499_5574EB19780E_.wvu.Cols" localSheetId="6" hidden="1">'(7) Archivo Central'!#REF!,'(7) Archivo Central'!$E:$E,'(7) Archivo Central'!$J:$L,'(7) Archivo Central'!$P:$P,'(7) Archivo Central'!$R:$S,'(7) Archivo Central'!$U:$U</definedName>
    <definedName name="Z_42BB51DB_DC3E_4DA5_9499_5574EB19780E_.wvu.Cols" localSheetId="7" hidden="1">'(8) Contabilidad'!$D:$D,'(8) Contabilidad'!$F:$F,'(8) Contabilidad'!$K:$M,'(8) Contabilidad'!$Q:$Q,'(8) Contabilidad'!$S:$T,'(8) Contabilidad'!$V:$V</definedName>
    <definedName name="Z_42BB51DB_DC3E_4DA5_9499_5574EB19780E_.wvu.Cols" localSheetId="8" hidden="1">'(9) Presupuesto'!#REF!,'(9) Presupuesto'!$E:$E,'(9) Presupuesto'!$J:$L,'(9) Presupuesto'!$P:$P,'(9) Presupuesto'!$R:$S,'(9) Presupuesto'!$U:$U</definedName>
    <definedName name="Z_42BB51DB_DC3E_4DA5_9499_5574EB19780E_.wvu.Cols" localSheetId="15" hidden="1">Resumen!$Q:$AE,Resumen!$AH:$AX</definedName>
    <definedName name="Z_42BB51DB_DC3E_4DA5_9499_5574EB19780E_.wvu.PrintArea" localSheetId="9" hidden="1">'(10) Tesoreria'!$A$1:$U$12</definedName>
    <definedName name="Z_42BB51DB_DC3E_4DA5_9499_5574EB19780E_.wvu.PrintArea" localSheetId="10" hidden="1">'(11) Almacén'!$A$1:$U$12</definedName>
    <definedName name="Z_42BB51DB_DC3E_4DA5_9499_5574EB19780E_.wvu.PrintArea" localSheetId="14" hidden="1">'(12) Tesorería xx'!$A$1:$U$13</definedName>
    <definedName name="Z_42BB51DB_DC3E_4DA5_9499_5574EB19780E_.wvu.PrintArea" localSheetId="1" hidden="1">'(2) Juridica'!$B$1:$U$10</definedName>
    <definedName name="Z_42BB51DB_DC3E_4DA5_9499_5574EB19780E_.wvu.PrintArea" localSheetId="2" hidden="1">'(3) Contratación'!$A$1:$U$10</definedName>
    <definedName name="Z_42BB51DB_DC3E_4DA5_9499_5574EB19780E_.wvu.PrintArea" localSheetId="3" hidden="1">'(4) Talento Humano'!$A$2:$U$12</definedName>
    <definedName name="Z_42BB51DB_DC3E_4DA5_9499_5574EB19780E_.wvu.PrintArea" localSheetId="4" hidden="1">'(5) Seguridad y Salud T'!$A$1:$U$12</definedName>
    <definedName name="Z_42BB51DB_DC3E_4DA5_9499_5574EB19780E_.wvu.PrintArea" localSheetId="5" hidden="1">'(6) Sistemas'!$A$1:$U$13</definedName>
    <definedName name="Z_42BB51DB_DC3E_4DA5_9499_5574EB19780E_.wvu.PrintArea" localSheetId="6" hidden="1">'(7) Archivo Central'!$A$1:$U$12</definedName>
    <definedName name="Z_42BB51DB_DC3E_4DA5_9499_5574EB19780E_.wvu.PrintArea" localSheetId="7" hidden="1">'(8) Contabilidad'!$A$1:$V$13</definedName>
    <definedName name="Z_42BB51DB_DC3E_4DA5_9499_5574EB19780E_.wvu.PrintArea" localSheetId="8" hidden="1">'(9) Presupuesto'!$A$4:$U$12</definedName>
    <definedName name="Z_42BB51DB_DC3E_4DA5_9499_5574EB19780E_.wvu.PrintArea" localSheetId="11" hidden="1">'Evaluación de Controles'!$B$1:$Y$43</definedName>
    <definedName name="Z_42BB51DB_DC3E_4DA5_9499_5574EB19780E_.wvu.PrintArea" localSheetId="16" hidden="1">Evolución!$K$1:$Q$10</definedName>
    <definedName name="Z_42BB51DB_DC3E_4DA5_9499_5574EB19780E_.wvu.PrintArea" localSheetId="13" hidden="1">Impactos!$A$1:$G$12</definedName>
    <definedName name="Z_42BB51DB_DC3E_4DA5_9499_5574EB19780E_.wvu.PrintArea" localSheetId="15" hidden="1">Resumen!$A$2:$O$31</definedName>
    <definedName name="Z_42BB51DB_DC3E_4DA5_9499_5574EB19780E_.wvu.PrintTitles" localSheetId="14" hidden="1">'(12) Tesorería xx'!$8:$9</definedName>
    <definedName name="Z_42BB51DB_DC3E_4DA5_9499_5574EB19780E_.wvu.PrintTitles" localSheetId="1" hidden="1">'(2) Juridica'!$7:$8</definedName>
    <definedName name="Z_42BB51DB_DC3E_4DA5_9499_5574EB19780E_.wvu.PrintTitles" localSheetId="3" hidden="1">'(4) Talento Humano'!$7:$8</definedName>
    <definedName name="Z_42BB51DB_DC3E_4DA5_9499_5574EB19780E_.wvu.PrintTitles" localSheetId="4" hidden="1">'(5) Seguridad y Salud T'!$8:$9</definedName>
    <definedName name="Z_42BB51DB_DC3E_4DA5_9499_5574EB19780E_.wvu.PrintTitles" localSheetId="5" hidden="1">'(6) Sistemas'!$8:$9</definedName>
    <definedName name="Z_42BB51DB_DC3E_4DA5_9499_5574EB19780E_.wvu.PrintTitles" localSheetId="6" hidden="1">'(7) Archivo Central'!$7:$8</definedName>
    <definedName name="Z_42BB51DB_DC3E_4DA5_9499_5574EB19780E_.wvu.PrintTitles" localSheetId="7" hidden="1">'(8) Contabilidad'!$8:$9</definedName>
    <definedName name="Z_42BB51DB_DC3E_4DA5_9499_5574EB19780E_.wvu.PrintTitles" localSheetId="8" hidden="1">'(9) Presupuesto'!$9:$10</definedName>
    <definedName name="Z_42BB51DB_DC3E_4DA5_9499_5574EB19780E_.wvu.PrintTitles" localSheetId="11" hidden="1">'Evaluación de Controles'!$1:$3</definedName>
    <definedName name="Z_4890415D_ABA4_4363_9A7D_9DAD39F08A9F_.wvu.Cols" localSheetId="0" hidden="1">'(1) Planeación'!#REF!,'(1) Planeación'!$E:$E,'(1) Planeación'!$J:$L,'(1) Planeación'!$P:$P,'(1) Planeación'!$R:$S,'(1) Planeación'!$U:$U</definedName>
    <definedName name="Z_4890415D_ABA4_4363_9A7D_9DAD39F08A9F_.wvu.Cols" localSheetId="15" hidden="1">Resumen!$Q:$AE,Resumen!$AH:$AX</definedName>
    <definedName name="Z_4890415D_ABA4_4363_9A7D_9DAD39F08A9F_.wvu.PrintArea" localSheetId="9" hidden="1">'(10) Tesoreria'!$A$1:$U$12</definedName>
    <definedName name="Z_4890415D_ABA4_4363_9A7D_9DAD39F08A9F_.wvu.PrintArea" localSheetId="10" hidden="1">'(11) Almacén'!$A$1:$U$12</definedName>
    <definedName name="Z_4890415D_ABA4_4363_9A7D_9DAD39F08A9F_.wvu.PrintArea" localSheetId="14" hidden="1">'(12) Tesorería xx'!$A$1:$U$13</definedName>
    <definedName name="Z_4890415D_ABA4_4363_9A7D_9DAD39F08A9F_.wvu.PrintArea" localSheetId="1" hidden="1">'(2) Juridica'!$B$1:$U$10</definedName>
    <definedName name="Z_4890415D_ABA4_4363_9A7D_9DAD39F08A9F_.wvu.PrintArea" localSheetId="2" hidden="1">'(3) Contratación'!$A$1:$U$10</definedName>
    <definedName name="Z_4890415D_ABA4_4363_9A7D_9DAD39F08A9F_.wvu.PrintArea" localSheetId="3" hidden="1">'(4) Talento Humano'!$A$2:$U$12</definedName>
    <definedName name="Z_4890415D_ABA4_4363_9A7D_9DAD39F08A9F_.wvu.PrintArea" localSheetId="4" hidden="1">'(5) Seguridad y Salud T'!$A$1:$U$12</definedName>
    <definedName name="Z_4890415D_ABA4_4363_9A7D_9DAD39F08A9F_.wvu.PrintArea" localSheetId="5" hidden="1">'(6) Sistemas'!$A$1:$U$13</definedName>
    <definedName name="Z_4890415D_ABA4_4363_9A7D_9DAD39F08A9F_.wvu.PrintArea" localSheetId="6" hidden="1">'(7) Archivo Central'!$A$1:$U$12</definedName>
    <definedName name="Z_4890415D_ABA4_4363_9A7D_9DAD39F08A9F_.wvu.PrintArea" localSheetId="7" hidden="1">'(8) Contabilidad'!$A$1:$V$13</definedName>
    <definedName name="Z_4890415D_ABA4_4363_9A7D_9DAD39F08A9F_.wvu.PrintArea" localSheetId="8" hidden="1">'(9) Presupuesto'!$A$4:$U$12</definedName>
    <definedName name="Z_4890415D_ABA4_4363_9A7D_9DAD39F08A9F_.wvu.PrintArea" localSheetId="11" hidden="1">'Evaluación de Controles'!$B$1:$Y$43</definedName>
    <definedName name="Z_4890415D_ABA4_4363_9A7D_9DAD39F08A9F_.wvu.PrintArea" localSheetId="16" hidden="1">Evolución!$K$1:$Q$10</definedName>
    <definedName name="Z_4890415D_ABA4_4363_9A7D_9DAD39F08A9F_.wvu.PrintArea" localSheetId="13" hidden="1">Impactos!$A$1:$G$12</definedName>
    <definedName name="Z_4890415D_ABA4_4363_9A7D_9DAD39F08A9F_.wvu.PrintArea" localSheetId="15" hidden="1">Resumen!$A$2:$O$31</definedName>
    <definedName name="Z_4890415D_ABA4_4363_9A7D_9DAD39F08A9F_.wvu.PrintTitles" localSheetId="14" hidden="1">'(12) Tesorería xx'!$8:$9</definedName>
    <definedName name="Z_4890415D_ABA4_4363_9A7D_9DAD39F08A9F_.wvu.PrintTitles" localSheetId="1" hidden="1">'(2) Juridica'!$7:$8</definedName>
    <definedName name="Z_4890415D_ABA4_4363_9A7D_9DAD39F08A9F_.wvu.PrintTitles" localSheetId="3" hidden="1">'(4) Talento Humano'!$7:$8</definedName>
    <definedName name="Z_4890415D_ABA4_4363_9A7D_9DAD39F08A9F_.wvu.PrintTitles" localSheetId="4" hidden="1">'(5) Seguridad y Salud T'!$8:$9</definedName>
    <definedName name="Z_4890415D_ABA4_4363_9A7D_9DAD39F08A9F_.wvu.PrintTitles" localSheetId="5" hidden="1">'(6) Sistemas'!$8:$9</definedName>
    <definedName name="Z_4890415D_ABA4_4363_9A7D_9DAD39F08A9F_.wvu.PrintTitles" localSheetId="6" hidden="1">'(7) Archivo Central'!$7:$8</definedName>
    <definedName name="Z_4890415D_ABA4_4363_9A7D_9DAD39F08A9F_.wvu.PrintTitles" localSheetId="7" hidden="1">'(8) Contabilidad'!$8:$9</definedName>
    <definedName name="Z_4890415D_ABA4_4363_9A7D_9DAD39F08A9F_.wvu.PrintTitles" localSheetId="8" hidden="1">'(9) Presupuesto'!$9:$10</definedName>
    <definedName name="Z_4890415D_ABA4_4363_9A7D_9DAD39F08A9F_.wvu.PrintTitles" localSheetId="11" hidden="1">'Evaluación de Controles'!$1:$3</definedName>
    <definedName name="Z_915A0EBC_A358_405B_93F7_90752DA34B9F_.wvu.Cols" localSheetId="0" hidden="1">'(1) Planeación'!#REF!,'(1) Planeación'!$E:$E,'(1) Planeación'!$J:$L,'(1) Planeación'!$P:$P,'(1) Planeación'!$R:$S,'(1) Planeación'!$U:$U</definedName>
    <definedName name="Z_915A0EBC_A358_405B_93F7_90752DA34B9F_.wvu.Cols" localSheetId="1" hidden="1">'(2) Juridica'!#REF!,'(2) Juridica'!$E:$E,'(2) Juridica'!$J:$L,'(2) Juridica'!$P:$P,'(2) Juridica'!$R:$S,'(2) Juridica'!$U:$U</definedName>
    <definedName name="Z_915A0EBC_A358_405B_93F7_90752DA34B9F_.wvu.Cols" localSheetId="2" hidden="1">'(3) Contratación'!#REF!,'(3) Contratación'!$E:$E,'(3) Contratación'!$J:$L,'(3) Contratación'!$P:$P,'(3) Contratación'!$R:$S,'(3) Contratación'!$U:$U</definedName>
    <definedName name="Z_915A0EBC_A358_405B_93F7_90752DA34B9F_.wvu.Cols" localSheetId="3" hidden="1">'(4) Talento Humano'!#REF!,'(4) Talento Humano'!$E:$E,'(4) Talento Humano'!$J:$L,'(4) Talento Humano'!$P:$P,'(4) Talento Humano'!$R:$S,'(4) Talento Humano'!$U:$U</definedName>
    <definedName name="Z_915A0EBC_A358_405B_93F7_90752DA34B9F_.wvu.Cols" localSheetId="15" hidden="1">Resumen!$Q:$AE,Resumen!$AH:$AX</definedName>
    <definedName name="Z_915A0EBC_A358_405B_93F7_90752DA34B9F_.wvu.PrintArea" localSheetId="9" hidden="1">'(10) Tesoreria'!$A$1:$U$12</definedName>
    <definedName name="Z_915A0EBC_A358_405B_93F7_90752DA34B9F_.wvu.PrintArea" localSheetId="10" hidden="1">'(11) Almacén'!$A$1:$U$12</definedName>
    <definedName name="Z_915A0EBC_A358_405B_93F7_90752DA34B9F_.wvu.PrintArea" localSheetId="14" hidden="1">'(12) Tesorería xx'!$A$1:$U$13</definedName>
    <definedName name="Z_915A0EBC_A358_405B_93F7_90752DA34B9F_.wvu.PrintArea" localSheetId="1" hidden="1">'(2) Juridica'!$B$1:$U$10</definedName>
    <definedName name="Z_915A0EBC_A358_405B_93F7_90752DA34B9F_.wvu.PrintArea" localSheetId="2" hidden="1">'(3) Contratación'!$A$1:$U$10</definedName>
    <definedName name="Z_915A0EBC_A358_405B_93F7_90752DA34B9F_.wvu.PrintArea" localSheetId="3" hidden="1">'(4) Talento Humano'!$A$2:$U$12</definedName>
    <definedName name="Z_915A0EBC_A358_405B_93F7_90752DA34B9F_.wvu.PrintArea" localSheetId="4" hidden="1">'(5) Seguridad y Salud T'!$A$1:$U$12</definedName>
    <definedName name="Z_915A0EBC_A358_405B_93F7_90752DA34B9F_.wvu.PrintArea" localSheetId="5" hidden="1">'(6) Sistemas'!$A$1:$U$13</definedName>
    <definedName name="Z_915A0EBC_A358_405B_93F7_90752DA34B9F_.wvu.PrintArea" localSheetId="6" hidden="1">'(7) Archivo Central'!$A$1:$U$12</definedName>
    <definedName name="Z_915A0EBC_A358_405B_93F7_90752DA34B9F_.wvu.PrintArea" localSheetId="7" hidden="1">'(8) Contabilidad'!$A$1:$V$13</definedName>
    <definedName name="Z_915A0EBC_A358_405B_93F7_90752DA34B9F_.wvu.PrintArea" localSheetId="8" hidden="1">'(9) Presupuesto'!$A$4:$U$12</definedName>
    <definedName name="Z_915A0EBC_A358_405B_93F7_90752DA34B9F_.wvu.PrintArea" localSheetId="11" hidden="1">'Evaluación de Controles'!$B$1:$Y$43</definedName>
    <definedName name="Z_915A0EBC_A358_405B_93F7_90752DA34B9F_.wvu.PrintArea" localSheetId="16" hidden="1">Evolución!$K$1:$Q$10</definedName>
    <definedName name="Z_915A0EBC_A358_405B_93F7_90752DA34B9F_.wvu.PrintArea" localSheetId="13" hidden="1">Impactos!$A$1:$G$12</definedName>
    <definedName name="Z_915A0EBC_A358_405B_93F7_90752DA34B9F_.wvu.PrintArea" localSheetId="15" hidden="1">Resumen!$A$2:$O$31</definedName>
    <definedName name="Z_915A0EBC_A358_405B_93F7_90752DA34B9F_.wvu.PrintTitles" localSheetId="14" hidden="1">'(12) Tesorería xx'!$8:$9</definedName>
    <definedName name="Z_915A0EBC_A358_405B_93F7_90752DA34B9F_.wvu.PrintTitles" localSheetId="1" hidden="1">'(2) Juridica'!$7:$8</definedName>
    <definedName name="Z_915A0EBC_A358_405B_93F7_90752DA34B9F_.wvu.PrintTitles" localSheetId="3" hidden="1">'(4) Talento Humano'!$7:$8</definedName>
    <definedName name="Z_915A0EBC_A358_405B_93F7_90752DA34B9F_.wvu.PrintTitles" localSheetId="4" hidden="1">'(5) Seguridad y Salud T'!$8:$9</definedName>
    <definedName name="Z_915A0EBC_A358_405B_93F7_90752DA34B9F_.wvu.PrintTitles" localSheetId="5" hidden="1">'(6) Sistemas'!$8:$9</definedName>
    <definedName name="Z_915A0EBC_A358_405B_93F7_90752DA34B9F_.wvu.PrintTitles" localSheetId="6" hidden="1">'(7) Archivo Central'!$7:$8</definedName>
    <definedName name="Z_915A0EBC_A358_405B_93F7_90752DA34B9F_.wvu.PrintTitles" localSheetId="7" hidden="1">'(8) Contabilidad'!$8:$9</definedName>
    <definedName name="Z_915A0EBC_A358_405B_93F7_90752DA34B9F_.wvu.PrintTitles" localSheetId="8" hidden="1">'(9) Presupuesto'!$9:$10</definedName>
    <definedName name="Z_915A0EBC_A358_405B_93F7_90752DA34B9F_.wvu.PrintTitles" localSheetId="11" hidden="1">'Evaluación de Controles'!$1:$3</definedName>
    <definedName name="Z_97D65C1E_976A_4956_97FC_0E8188ABCFAA_.wvu.Cols" localSheetId="0" hidden="1">'(1) Planeación'!#REF!,'(1) Planeación'!$E:$E,'(1) Planeación'!$J:$L,'(1) Planeación'!$P:$P,'(1) Planeación'!$R:$S,'(1) Planeación'!$U:$U</definedName>
    <definedName name="Z_97D65C1E_976A_4956_97FC_0E8188ABCFAA_.wvu.Cols" localSheetId="9" hidden="1">'(10) Tesoreria'!$D:$D,'(10) Tesoreria'!$E:$E,'(10) Tesoreria'!$J:$L,'(10) Tesoreria'!$P:$P,'(10) Tesoreria'!$R:$S,'(10) Tesoreria'!$U:$U</definedName>
    <definedName name="Z_97D65C1E_976A_4956_97FC_0E8188ABCFAA_.wvu.Cols" localSheetId="10" hidden="1">'(11) Almacén'!#REF!,'(11) Almacén'!$E:$E,'(11) Almacén'!$J:$L,'(11) Almacén'!$P:$P,'(11) Almacén'!$R:$S,'(11) Almacén'!$U:$U</definedName>
    <definedName name="Z_97D65C1E_976A_4956_97FC_0E8188ABCFAA_.wvu.Cols" localSheetId="14" hidden="1">'(12) Tesorería xx'!#REF!,'(12) Tesorería xx'!$E:$E,'(12) Tesorería xx'!$J:$L,'(12) Tesorería xx'!$P:$P,'(12) Tesorería xx'!$R:$S,'(12) Tesorería xx'!$U:$W</definedName>
    <definedName name="Z_97D65C1E_976A_4956_97FC_0E8188ABCFAA_.wvu.Cols" localSheetId="1" hidden="1">'(2) Juridica'!#REF!,'(2) Juridica'!$E:$E,'(2) Juridica'!$J:$L,'(2) Juridica'!$P:$P,'(2) Juridica'!$R:$S,'(2) Juridica'!$U:$U</definedName>
    <definedName name="Z_97D65C1E_976A_4956_97FC_0E8188ABCFAA_.wvu.Cols" localSheetId="2" hidden="1">'(3) Contratación'!#REF!,'(3) Contratación'!$E:$E,'(3) Contratación'!$J:$L,'(3) Contratación'!$P:$P,'(3) Contratación'!$R:$S,'(3) Contratación'!$U:$U</definedName>
    <definedName name="Z_97D65C1E_976A_4956_97FC_0E8188ABCFAA_.wvu.Cols" localSheetId="3" hidden="1">'(4) Talento Humano'!#REF!,'(4) Talento Humano'!$E:$E,'(4) Talento Humano'!$J:$L,'(4) Talento Humano'!$P:$P,'(4) Talento Humano'!$R:$S,'(4) Talento Humano'!$U:$U</definedName>
    <definedName name="Z_97D65C1E_976A_4956_97FC_0E8188ABCFAA_.wvu.Cols" localSheetId="4" hidden="1">'(5) Seguridad y Salud T'!#REF!,'(5) Seguridad y Salud T'!$E:$E,'(5) Seguridad y Salud T'!$J:$L,'(5) Seguridad y Salud T'!$P:$P,'(5) Seguridad y Salud T'!$R:$S,'(5) Seguridad y Salud T'!$U:$U</definedName>
    <definedName name="Z_97D65C1E_976A_4956_97FC_0E8188ABCFAA_.wvu.Cols" localSheetId="5" hidden="1">'(6) Sistemas'!#REF!,'(6) Sistemas'!$E:$E,'(6) Sistemas'!$J:$L,'(6) Sistemas'!$P:$P,'(6) Sistemas'!$R:$S,'(6) Sistemas'!$U:$U</definedName>
    <definedName name="Z_97D65C1E_976A_4956_97FC_0E8188ABCFAA_.wvu.Cols" localSheetId="6" hidden="1">'(7) Archivo Central'!#REF!,'(7) Archivo Central'!$E:$E,'(7) Archivo Central'!$J:$L,'(7) Archivo Central'!$P:$P,'(7) Archivo Central'!$R:$S,'(7) Archivo Central'!$U:$U</definedName>
    <definedName name="Z_97D65C1E_976A_4956_97FC_0E8188ABCFAA_.wvu.Cols" localSheetId="7" hidden="1">'(8) Contabilidad'!$D:$D,'(8) Contabilidad'!$F:$F,'(8) Contabilidad'!$K:$M,'(8) Contabilidad'!$Q:$Q,'(8) Contabilidad'!$S:$T,'(8) Contabilidad'!$V:$V</definedName>
    <definedName name="Z_97D65C1E_976A_4956_97FC_0E8188ABCFAA_.wvu.Cols" localSheetId="8" hidden="1">'(9) Presupuesto'!#REF!,'(9) Presupuesto'!$E:$E,'(9) Presupuesto'!$J:$L,'(9) Presupuesto'!$P:$P,'(9) Presupuesto'!$R:$S,'(9) Presupuesto'!$U:$U</definedName>
    <definedName name="Z_97D65C1E_976A_4956_97FC_0E8188ABCFAA_.wvu.Cols" localSheetId="15" hidden="1">Resumen!$Q:$AE,Resumen!$AH:$AX</definedName>
    <definedName name="Z_97D65C1E_976A_4956_97FC_0E8188ABCFAA_.wvu.PrintArea" localSheetId="9" hidden="1">'(10) Tesoreria'!$A$1:$U$12</definedName>
    <definedName name="Z_97D65C1E_976A_4956_97FC_0E8188ABCFAA_.wvu.PrintArea" localSheetId="10" hidden="1">'(11) Almacén'!$A$1:$U$12</definedName>
    <definedName name="Z_97D65C1E_976A_4956_97FC_0E8188ABCFAA_.wvu.PrintArea" localSheetId="14" hidden="1">'(12) Tesorería xx'!$A$1:$U$13</definedName>
    <definedName name="Z_97D65C1E_976A_4956_97FC_0E8188ABCFAA_.wvu.PrintArea" localSheetId="1" hidden="1">'(2) Juridica'!$B$1:$U$10</definedName>
    <definedName name="Z_97D65C1E_976A_4956_97FC_0E8188ABCFAA_.wvu.PrintArea" localSheetId="2" hidden="1">'(3) Contratación'!$A$1:$U$10</definedName>
    <definedName name="Z_97D65C1E_976A_4956_97FC_0E8188ABCFAA_.wvu.PrintArea" localSheetId="3" hidden="1">'(4) Talento Humano'!$A$2:$U$12</definedName>
    <definedName name="Z_97D65C1E_976A_4956_97FC_0E8188ABCFAA_.wvu.PrintArea" localSheetId="4" hidden="1">'(5) Seguridad y Salud T'!$A$1:$U$12</definedName>
    <definedName name="Z_97D65C1E_976A_4956_97FC_0E8188ABCFAA_.wvu.PrintArea" localSheetId="5" hidden="1">'(6) Sistemas'!$A$1:$U$13</definedName>
    <definedName name="Z_97D65C1E_976A_4956_97FC_0E8188ABCFAA_.wvu.PrintArea" localSheetId="6" hidden="1">'(7) Archivo Central'!$A$1:$U$12</definedName>
    <definedName name="Z_97D65C1E_976A_4956_97FC_0E8188ABCFAA_.wvu.PrintArea" localSheetId="7" hidden="1">'(8) Contabilidad'!$A$1:$V$13</definedName>
    <definedName name="Z_97D65C1E_976A_4956_97FC_0E8188ABCFAA_.wvu.PrintArea" localSheetId="8" hidden="1">'(9) Presupuesto'!$A$4:$U$12</definedName>
    <definedName name="Z_97D65C1E_976A_4956_97FC_0E8188ABCFAA_.wvu.PrintArea" localSheetId="11" hidden="1">'Evaluación de Controles'!$B$1:$Y$43</definedName>
    <definedName name="Z_97D65C1E_976A_4956_97FC_0E8188ABCFAA_.wvu.PrintArea" localSheetId="16" hidden="1">Evolución!$K$1:$Q$10</definedName>
    <definedName name="Z_97D65C1E_976A_4956_97FC_0E8188ABCFAA_.wvu.PrintArea" localSheetId="13" hidden="1">Impactos!$A$1:$G$12</definedName>
    <definedName name="Z_97D65C1E_976A_4956_97FC_0E8188ABCFAA_.wvu.PrintArea" localSheetId="15" hidden="1">Resumen!$A$2:$O$31</definedName>
    <definedName name="Z_97D65C1E_976A_4956_97FC_0E8188ABCFAA_.wvu.PrintTitles" localSheetId="14" hidden="1">'(12) Tesorería xx'!$8:$9</definedName>
    <definedName name="Z_97D65C1E_976A_4956_97FC_0E8188ABCFAA_.wvu.PrintTitles" localSheetId="1" hidden="1">'(2) Juridica'!$7:$8</definedName>
    <definedName name="Z_97D65C1E_976A_4956_97FC_0E8188ABCFAA_.wvu.PrintTitles" localSheetId="3" hidden="1">'(4) Talento Humano'!$7:$8</definedName>
    <definedName name="Z_97D65C1E_976A_4956_97FC_0E8188ABCFAA_.wvu.PrintTitles" localSheetId="4" hidden="1">'(5) Seguridad y Salud T'!$8:$9</definedName>
    <definedName name="Z_97D65C1E_976A_4956_97FC_0E8188ABCFAA_.wvu.PrintTitles" localSheetId="5" hidden="1">'(6) Sistemas'!$8:$9</definedName>
    <definedName name="Z_97D65C1E_976A_4956_97FC_0E8188ABCFAA_.wvu.PrintTitles" localSheetId="6" hidden="1">'(7) Archivo Central'!$7:$8</definedName>
    <definedName name="Z_97D65C1E_976A_4956_97FC_0E8188ABCFAA_.wvu.PrintTitles" localSheetId="7" hidden="1">'(8) Contabilidad'!$8:$9</definedName>
    <definedName name="Z_97D65C1E_976A_4956_97FC_0E8188ABCFAA_.wvu.PrintTitles" localSheetId="8" hidden="1">'(9) Presupuesto'!$9:$10</definedName>
    <definedName name="Z_97D65C1E_976A_4956_97FC_0E8188ABCFAA_.wvu.PrintTitles" localSheetId="11" hidden="1">'Evaluación de Controles'!$1:$3</definedName>
    <definedName name="Z_ADD38025_F4B2_44E2_9D06_07A9BF0F3A51_.wvu.Cols" localSheetId="0" hidden="1">'(1) Planeación'!#REF!,'(1) Planeación'!$E:$E,'(1) Planeación'!$J:$L,'(1) Planeación'!$P:$P,'(1) Planeación'!$R:$S,'(1) Planeación'!$U:$U</definedName>
    <definedName name="Z_ADD38025_F4B2_44E2_9D06_07A9BF0F3A51_.wvu.Cols" localSheetId="9" hidden="1">'(10) Tesoreria'!$D:$D,'(10) Tesoreria'!$E:$E,'(10) Tesoreria'!$J:$L,'(10) Tesoreria'!$P:$P,'(10) Tesoreria'!$R:$S,'(10) Tesoreria'!$U:$U</definedName>
    <definedName name="Z_ADD38025_F4B2_44E2_9D06_07A9BF0F3A51_.wvu.Cols" localSheetId="10" hidden="1">'(11) Almacén'!#REF!,'(11) Almacén'!$E:$E,'(11) Almacén'!$J:$L,'(11) Almacén'!$P:$P,'(11) Almacén'!$R:$S,'(11) Almacén'!$U:$U</definedName>
    <definedName name="Z_ADD38025_F4B2_44E2_9D06_07A9BF0F3A51_.wvu.Cols" localSheetId="14" hidden="1">'(12) Tesorería xx'!#REF!,'(12) Tesorería xx'!$E:$E,'(12) Tesorería xx'!$J:$L,'(12) Tesorería xx'!$P:$P,'(12) Tesorería xx'!$R:$S,'(12) Tesorería xx'!$U:$W</definedName>
    <definedName name="Z_ADD38025_F4B2_44E2_9D06_07A9BF0F3A51_.wvu.Cols" localSheetId="1" hidden="1">'(2) Juridica'!#REF!,'(2) Juridica'!$E:$E,'(2) Juridica'!$J:$L,'(2) Juridica'!$P:$P,'(2) Juridica'!$R:$S,'(2) Juridica'!$U:$U</definedName>
    <definedName name="Z_ADD38025_F4B2_44E2_9D06_07A9BF0F3A51_.wvu.Cols" localSheetId="2" hidden="1">'(3) Contratación'!#REF!,'(3) Contratación'!$E:$E,'(3) Contratación'!$J:$L,'(3) Contratación'!$P:$P,'(3) Contratación'!$R:$S,'(3) Contratación'!$U:$U</definedName>
    <definedName name="Z_ADD38025_F4B2_44E2_9D06_07A9BF0F3A51_.wvu.Cols" localSheetId="3" hidden="1">'(4) Talento Humano'!#REF!,'(4) Talento Humano'!$E:$E,'(4) Talento Humano'!$J:$L,'(4) Talento Humano'!$P:$P,'(4) Talento Humano'!$R:$S,'(4) Talento Humano'!$U:$U</definedName>
    <definedName name="Z_ADD38025_F4B2_44E2_9D06_07A9BF0F3A51_.wvu.Cols" localSheetId="4" hidden="1">'(5) Seguridad y Salud T'!#REF!,'(5) Seguridad y Salud T'!$E:$E,'(5) Seguridad y Salud T'!$J:$L,'(5) Seguridad y Salud T'!$P:$P,'(5) Seguridad y Salud T'!$R:$S,'(5) Seguridad y Salud T'!$U:$U</definedName>
    <definedName name="Z_ADD38025_F4B2_44E2_9D06_07A9BF0F3A51_.wvu.Cols" localSheetId="5" hidden="1">'(6) Sistemas'!#REF!,'(6) Sistemas'!$E:$E,'(6) Sistemas'!$J:$L,'(6) Sistemas'!$P:$P,'(6) Sistemas'!$R:$S,'(6) Sistemas'!$U:$U</definedName>
    <definedName name="Z_ADD38025_F4B2_44E2_9D06_07A9BF0F3A51_.wvu.Cols" localSheetId="6" hidden="1">'(7) Archivo Central'!#REF!,'(7) Archivo Central'!$E:$E,'(7) Archivo Central'!$J:$L,'(7) Archivo Central'!$P:$P,'(7) Archivo Central'!$R:$S,'(7) Archivo Central'!$U:$U</definedName>
    <definedName name="Z_ADD38025_F4B2_44E2_9D06_07A9BF0F3A51_.wvu.Cols" localSheetId="7" hidden="1">'(8) Contabilidad'!$D:$D,'(8) Contabilidad'!$F:$F,'(8) Contabilidad'!$K:$M,'(8) Contabilidad'!$Q:$Q,'(8) Contabilidad'!$S:$T,'(8) Contabilidad'!$V:$V</definedName>
    <definedName name="Z_ADD38025_F4B2_44E2_9D06_07A9BF0F3A51_.wvu.Cols" localSheetId="8" hidden="1">'(9) Presupuesto'!#REF!,'(9) Presupuesto'!$E:$E,'(9) Presupuesto'!$J:$L,'(9) Presupuesto'!$P:$P,'(9) Presupuesto'!$R:$S,'(9) Presupuesto'!$U:$U</definedName>
    <definedName name="Z_ADD38025_F4B2_44E2_9D06_07A9BF0F3A51_.wvu.Cols" localSheetId="15" hidden="1">Resumen!$Q:$AE,Resumen!$AH:$AX</definedName>
    <definedName name="Z_ADD38025_F4B2_44E2_9D06_07A9BF0F3A51_.wvu.PrintArea" localSheetId="9" hidden="1">'(10) Tesoreria'!$A$1:$U$12</definedName>
    <definedName name="Z_ADD38025_F4B2_44E2_9D06_07A9BF0F3A51_.wvu.PrintArea" localSheetId="10" hidden="1">'(11) Almacén'!$A$1:$U$12</definedName>
    <definedName name="Z_ADD38025_F4B2_44E2_9D06_07A9BF0F3A51_.wvu.PrintArea" localSheetId="14" hidden="1">'(12) Tesorería xx'!$A$1:$U$13</definedName>
    <definedName name="Z_ADD38025_F4B2_44E2_9D06_07A9BF0F3A51_.wvu.PrintArea" localSheetId="1" hidden="1">'(2) Juridica'!$B$1:$U$10</definedName>
    <definedName name="Z_ADD38025_F4B2_44E2_9D06_07A9BF0F3A51_.wvu.PrintArea" localSheetId="2" hidden="1">'(3) Contratación'!$A$1:$U$10</definedName>
    <definedName name="Z_ADD38025_F4B2_44E2_9D06_07A9BF0F3A51_.wvu.PrintArea" localSheetId="3" hidden="1">'(4) Talento Humano'!$A$2:$U$12</definedName>
    <definedName name="Z_ADD38025_F4B2_44E2_9D06_07A9BF0F3A51_.wvu.PrintArea" localSheetId="4" hidden="1">'(5) Seguridad y Salud T'!$A$1:$U$12</definedName>
    <definedName name="Z_ADD38025_F4B2_44E2_9D06_07A9BF0F3A51_.wvu.PrintArea" localSheetId="5" hidden="1">'(6) Sistemas'!$A$1:$U$13</definedName>
    <definedName name="Z_ADD38025_F4B2_44E2_9D06_07A9BF0F3A51_.wvu.PrintArea" localSheetId="6" hidden="1">'(7) Archivo Central'!$A$1:$U$12</definedName>
    <definedName name="Z_ADD38025_F4B2_44E2_9D06_07A9BF0F3A51_.wvu.PrintArea" localSheetId="7" hidden="1">'(8) Contabilidad'!$A$1:$V$13</definedName>
    <definedName name="Z_ADD38025_F4B2_44E2_9D06_07A9BF0F3A51_.wvu.PrintArea" localSheetId="8" hidden="1">'(9) Presupuesto'!$A$4:$U$12</definedName>
    <definedName name="Z_ADD38025_F4B2_44E2_9D06_07A9BF0F3A51_.wvu.PrintArea" localSheetId="11" hidden="1">'Evaluación de Controles'!$B$1:$Y$43</definedName>
    <definedName name="Z_ADD38025_F4B2_44E2_9D06_07A9BF0F3A51_.wvu.PrintArea" localSheetId="16" hidden="1">Evolución!$K$1:$Q$10</definedName>
    <definedName name="Z_ADD38025_F4B2_44E2_9D06_07A9BF0F3A51_.wvu.PrintArea" localSheetId="13" hidden="1">Impactos!$A$1:$G$12</definedName>
    <definedName name="Z_ADD38025_F4B2_44E2_9D06_07A9BF0F3A51_.wvu.PrintArea" localSheetId="15" hidden="1">Resumen!$A$2:$O$31</definedName>
    <definedName name="Z_ADD38025_F4B2_44E2_9D06_07A9BF0F3A51_.wvu.PrintTitles" localSheetId="14" hidden="1">'(12) Tesorería xx'!$8:$9</definedName>
    <definedName name="Z_ADD38025_F4B2_44E2_9D06_07A9BF0F3A51_.wvu.PrintTitles" localSheetId="1" hidden="1">'(2) Juridica'!$7:$8</definedName>
    <definedName name="Z_ADD38025_F4B2_44E2_9D06_07A9BF0F3A51_.wvu.PrintTitles" localSheetId="3" hidden="1">'(4) Talento Humano'!$7:$8</definedName>
    <definedName name="Z_ADD38025_F4B2_44E2_9D06_07A9BF0F3A51_.wvu.PrintTitles" localSheetId="4" hidden="1">'(5) Seguridad y Salud T'!$8:$9</definedName>
    <definedName name="Z_ADD38025_F4B2_44E2_9D06_07A9BF0F3A51_.wvu.PrintTitles" localSheetId="5" hidden="1">'(6) Sistemas'!$8:$9</definedName>
    <definedName name="Z_ADD38025_F4B2_44E2_9D06_07A9BF0F3A51_.wvu.PrintTitles" localSheetId="6" hidden="1">'(7) Archivo Central'!$7:$8</definedName>
    <definedName name="Z_ADD38025_F4B2_44E2_9D06_07A9BF0F3A51_.wvu.PrintTitles" localSheetId="7" hidden="1">'(8) Contabilidad'!$8:$9</definedName>
    <definedName name="Z_ADD38025_F4B2_44E2_9D06_07A9BF0F3A51_.wvu.PrintTitles" localSheetId="8" hidden="1">'(9) Presupuesto'!$9:$10</definedName>
    <definedName name="Z_ADD38025_F4B2_44E2_9D06_07A9BF0F3A51_.wvu.PrintTitles" localSheetId="11" hidden="1">'Evaluación de Controles'!$1:$3</definedName>
    <definedName name="Z_AF3BF2A1_5C19_43AE_A08B_3E418E8AE543_.wvu.Cols" localSheetId="0" hidden="1">'(1) Planeación'!#REF!,'(1) Planeación'!$E:$E,'(1) Planeación'!$J:$L,'(1) Planeación'!$P:$P,'(1) Planeación'!$R:$S,'(1) Planeación'!$U:$U</definedName>
    <definedName name="Z_AF3BF2A1_5C19_43AE_A08B_3E418E8AE543_.wvu.Cols" localSheetId="14" hidden="1">'(12) Tesorería xx'!#REF!,'(12) Tesorería xx'!$E:$E,'(12) Tesorería xx'!$J:$L,'(12) Tesorería xx'!$P:$P,'(12) Tesorería xx'!$R:$S,'(12) Tesorería xx'!$U:$W</definedName>
    <definedName name="Z_AF3BF2A1_5C19_43AE_A08B_3E418E8AE543_.wvu.Cols" localSheetId="1" hidden="1">'(2) Juridica'!#REF!,'(2) Juridica'!$E:$E,'(2) Juridica'!$J:$L,'(2) Juridica'!$P:$P,'(2) Juridica'!$R:$S,'(2) Juridica'!$U:$U</definedName>
    <definedName name="Z_AF3BF2A1_5C19_43AE_A08B_3E418E8AE543_.wvu.Cols" localSheetId="2" hidden="1">'(3) Contratación'!#REF!,'(3) Contratación'!$E:$E,'(3) Contratación'!$J:$L,'(3) Contratación'!$P:$P,'(3) Contratación'!$R:$S,'(3) Contratación'!$U:$U</definedName>
    <definedName name="Z_AF3BF2A1_5C19_43AE_A08B_3E418E8AE543_.wvu.Cols" localSheetId="3" hidden="1">'(4) Talento Humano'!#REF!,'(4) Talento Humano'!$E:$E,'(4) Talento Humano'!$J:$L,'(4) Talento Humano'!$P:$P,'(4) Talento Humano'!$R:$S,'(4) Talento Humano'!$U:$U</definedName>
    <definedName name="Z_AF3BF2A1_5C19_43AE_A08B_3E418E8AE543_.wvu.Cols" localSheetId="4" hidden="1">'(5) Seguridad y Salud T'!#REF!,'(5) Seguridad y Salud T'!$E:$E,'(5) Seguridad y Salud T'!$J:$L,'(5) Seguridad y Salud T'!$P:$P,'(5) Seguridad y Salud T'!$R:$S,'(5) Seguridad y Salud T'!$U:$U</definedName>
    <definedName name="Z_AF3BF2A1_5C19_43AE_A08B_3E418E8AE543_.wvu.Cols" localSheetId="5" hidden="1">'(6) Sistemas'!#REF!,'(6) Sistemas'!$E:$E,'(6) Sistemas'!$J:$L,'(6) Sistemas'!$P:$P,'(6) Sistemas'!$R:$S,'(6) Sistemas'!$U:$U</definedName>
    <definedName name="Z_AF3BF2A1_5C19_43AE_A08B_3E418E8AE543_.wvu.Cols" localSheetId="7" hidden="1">'(8) Contabilidad'!$D:$D,'(8) Contabilidad'!$F:$F,'(8) Contabilidad'!$K:$M,'(8) Contabilidad'!$Q:$Q,'(8) Contabilidad'!$S:$T,'(8) Contabilidad'!$V:$V</definedName>
    <definedName name="Z_AF3BF2A1_5C19_43AE_A08B_3E418E8AE543_.wvu.Cols" localSheetId="8" hidden="1">'(9) Presupuesto'!#REF!,'(9) Presupuesto'!$E:$E,'(9) Presupuesto'!$J:$L,'(9) Presupuesto'!$P:$P,'(9) Presupuesto'!$R:$S,'(9) Presupuesto'!$U:$U</definedName>
    <definedName name="Z_AF3BF2A1_5C19_43AE_A08B_3E418E8AE543_.wvu.Cols" localSheetId="15" hidden="1">Resumen!$Q:$AE,Resumen!$AH:$AX</definedName>
    <definedName name="Z_AF3BF2A1_5C19_43AE_A08B_3E418E8AE543_.wvu.PrintArea" localSheetId="9" hidden="1">'(10) Tesoreria'!$A$1:$U$12</definedName>
    <definedName name="Z_AF3BF2A1_5C19_43AE_A08B_3E418E8AE543_.wvu.PrintArea" localSheetId="10" hidden="1">'(11) Almacén'!$A$1:$U$12</definedName>
    <definedName name="Z_AF3BF2A1_5C19_43AE_A08B_3E418E8AE543_.wvu.PrintArea" localSheetId="14" hidden="1">'(12) Tesorería xx'!$A$1:$U$13</definedName>
    <definedName name="Z_AF3BF2A1_5C19_43AE_A08B_3E418E8AE543_.wvu.PrintArea" localSheetId="1" hidden="1">'(2) Juridica'!$B$1:$U$10</definedName>
    <definedName name="Z_AF3BF2A1_5C19_43AE_A08B_3E418E8AE543_.wvu.PrintArea" localSheetId="2" hidden="1">'(3) Contratación'!$A$1:$U$10</definedName>
    <definedName name="Z_AF3BF2A1_5C19_43AE_A08B_3E418E8AE543_.wvu.PrintArea" localSheetId="3" hidden="1">'(4) Talento Humano'!$A$2:$U$12</definedName>
    <definedName name="Z_AF3BF2A1_5C19_43AE_A08B_3E418E8AE543_.wvu.PrintArea" localSheetId="4" hidden="1">'(5) Seguridad y Salud T'!$A$1:$U$12</definedName>
    <definedName name="Z_AF3BF2A1_5C19_43AE_A08B_3E418E8AE543_.wvu.PrintArea" localSheetId="5" hidden="1">'(6) Sistemas'!$A$1:$U$13</definedName>
    <definedName name="Z_AF3BF2A1_5C19_43AE_A08B_3E418E8AE543_.wvu.PrintArea" localSheetId="6" hidden="1">'(7) Archivo Central'!$A$1:$U$12</definedName>
    <definedName name="Z_AF3BF2A1_5C19_43AE_A08B_3E418E8AE543_.wvu.PrintArea" localSheetId="7" hidden="1">'(8) Contabilidad'!$A$1:$V$13</definedName>
    <definedName name="Z_AF3BF2A1_5C19_43AE_A08B_3E418E8AE543_.wvu.PrintArea" localSheetId="8" hidden="1">'(9) Presupuesto'!$A$4:$U$12</definedName>
    <definedName name="Z_AF3BF2A1_5C19_43AE_A08B_3E418E8AE543_.wvu.PrintArea" localSheetId="11" hidden="1">'Evaluación de Controles'!$B$1:$Y$43</definedName>
    <definedName name="Z_AF3BF2A1_5C19_43AE_A08B_3E418E8AE543_.wvu.PrintArea" localSheetId="16" hidden="1">Evolución!$K$1:$Q$10</definedName>
    <definedName name="Z_AF3BF2A1_5C19_43AE_A08B_3E418E8AE543_.wvu.PrintArea" localSheetId="13" hidden="1">Impactos!$A$1:$G$12</definedName>
    <definedName name="Z_AF3BF2A1_5C19_43AE_A08B_3E418E8AE543_.wvu.PrintArea" localSheetId="15" hidden="1">Resumen!$A$2:$O$31</definedName>
    <definedName name="Z_AF3BF2A1_5C19_43AE_A08B_3E418E8AE543_.wvu.PrintTitles" localSheetId="14" hidden="1">'(12) Tesorería xx'!$8:$9</definedName>
    <definedName name="Z_AF3BF2A1_5C19_43AE_A08B_3E418E8AE543_.wvu.PrintTitles" localSheetId="1" hidden="1">'(2) Juridica'!$7:$8</definedName>
    <definedName name="Z_AF3BF2A1_5C19_43AE_A08B_3E418E8AE543_.wvu.PrintTitles" localSheetId="3" hidden="1">'(4) Talento Humano'!$7:$8</definedName>
    <definedName name="Z_AF3BF2A1_5C19_43AE_A08B_3E418E8AE543_.wvu.PrintTitles" localSheetId="4" hidden="1">'(5) Seguridad y Salud T'!$8:$9</definedName>
    <definedName name="Z_AF3BF2A1_5C19_43AE_A08B_3E418E8AE543_.wvu.PrintTitles" localSheetId="5" hidden="1">'(6) Sistemas'!$8:$9</definedName>
    <definedName name="Z_AF3BF2A1_5C19_43AE_A08B_3E418E8AE543_.wvu.PrintTitles" localSheetId="6" hidden="1">'(7) Archivo Central'!$7:$8</definedName>
    <definedName name="Z_AF3BF2A1_5C19_43AE_A08B_3E418E8AE543_.wvu.PrintTitles" localSheetId="7" hidden="1">'(8) Contabilidad'!$8:$9</definedName>
    <definedName name="Z_AF3BF2A1_5C19_43AE_A08B_3E418E8AE543_.wvu.PrintTitles" localSheetId="8" hidden="1">'(9) Presupuesto'!$9:$10</definedName>
    <definedName name="Z_AF3BF2A1_5C19_43AE_A08B_3E418E8AE543_.wvu.PrintTitles" localSheetId="11" hidden="1">'Evaluación de Controles'!$1:$3</definedName>
    <definedName name="Z_B74BB35E_E214_422E_BB39_6D168553F4C5_.wvu.Cols" localSheetId="0" hidden="1">'(1) Planeación'!#REF!,'(1) Planeación'!$E:$E,'(1) Planeación'!$J:$L,'(1) Planeación'!$P:$P,'(1) Planeación'!$R:$S,'(1) Planeación'!$U:$U</definedName>
    <definedName name="Z_B74BB35E_E214_422E_BB39_6D168553F4C5_.wvu.Cols" localSheetId="1" hidden="1">'(2) Juridica'!#REF!,'(2) Juridica'!$E:$E,'(2) Juridica'!$J:$L,'(2) Juridica'!$P:$P,'(2) Juridica'!$R:$S,'(2) Juridica'!$U:$U</definedName>
    <definedName name="Z_B74BB35E_E214_422E_BB39_6D168553F4C5_.wvu.Cols" localSheetId="2" hidden="1">'(3) Contratación'!#REF!,'(3) Contratación'!$E:$E,'(3) Contratación'!$J:$L,'(3) Contratación'!$P:$P,'(3) Contratación'!$R:$S,'(3) Contratación'!$U:$U</definedName>
    <definedName name="Z_B74BB35E_E214_422E_BB39_6D168553F4C5_.wvu.Cols" localSheetId="15" hidden="1">Resumen!$Q:$AE,Resumen!$AH:$AX</definedName>
    <definedName name="Z_B74BB35E_E214_422E_BB39_6D168553F4C5_.wvu.PrintArea" localSheetId="9" hidden="1">'(10) Tesoreria'!$A$1:$U$12</definedName>
    <definedName name="Z_B74BB35E_E214_422E_BB39_6D168553F4C5_.wvu.PrintArea" localSheetId="10" hidden="1">'(11) Almacén'!$A$1:$U$12</definedName>
    <definedName name="Z_B74BB35E_E214_422E_BB39_6D168553F4C5_.wvu.PrintArea" localSheetId="14" hidden="1">'(12) Tesorería xx'!$A$1:$U$13</definedName>
    <definedName name="Z_B74BB35E_E214_422E_BB39_6D168553F4C5_.wvu.PrintArea" localSheetId="1" hidden="1">'(2) Juridica'!$B$1:$U$10</definedName>
    <definedName name="Z_B74BB35E_E214_422E_BB39_6D168553F4C5_.wvu.PrintArea" localSheetId="2" hidden="1">'(3) Contratación'!$A$1:$U$10</definedName>
    <definedName name="Z_B74BB35E_E214_422E_BB39_6D168553F4C5_.wvu.PrintArea" localSheetId="3" hidden="1">'(4) Talento Humano'!$A$2:$U$12</definedName>
    <definedName name="Z_B74BB35E_E214_422E_BB39_6D168553F4C5_.wvu.PrintArea" localSheetId="4" hidden="1">'(5) Seguridad y Salud T'!$A$1:$U$12</definedName>
    <definedName name="Z_B74BB35E_E214_422E_BB39_6D168553F4C5_.wvu.PrintArea" localSheetId="5" hidden="1">'(6) Sistemas'!$A$1:$U$13</definedName>
    <definedName name="Z_B74BB35E_E214_422E_BB39_6D168553F4C5_.wvu.PrintArea" localSheetId="6" hidden="1">'(7) Archivo Central'!$A$1:$U$12</definedName>
    <definedName name="Z_B74BB35E_E214_422E_BB39_6D168553F4C5_.wvu.PrintArea" localSheetId="7" hidden="1">'(8) Contabilidad'!$A$1:$V$13</definedName>
    <definedName name="Z_B74BB35E_E214_422E_BB39_6D168553F4C5_.wvu.PrintArea" localSheetId="8" hidden="1">'(9) Presupuesto'!$A$4:$U$12</definedName>
    <definedName name="Z_B74BB35E_E214_422E_BB39_6D168553F4C5_.wvu.PrintArea" localSheetId="11" hidden="1">'Evaluación de Controles'!$B$1:$Y$43</definedName>
    <definedName name="Z_B74BB35E_E214_422E_BB39_6D168553F4C5_.wvu.PrintArea" localSheetId="16" hidden="1">Evolución!$K$1:$Q$10</definedName>
    <definedName name="Z_B74BB35E_E214_422E_BB39_6D168553F4C5_.wvu.PrintArea" localSheetId="13" hidden="1">Impactos!$A$1:$G$12</definedName>
    <definedName name="Z_B74BB35E_E214_422E_BB39_6D168553F4C5_.wvu.PrintArea" localSheetId="15" hidden="1">Resumen!$A$2:$O$31</definedName>
    <definedName name="Z_B74BB35E_E214_422E_BB39_6D168553F4C5_.wvu.PrintTitles" localSheetId="14" hidden="1">'(12) Tesorería xx'!$8:$9</definedName>
    <definedName name="Z_B74BB35E_E214_422E_BB39_6D168553F4C5_.wvu.PrintTitles" localSheetId="1" hidden="1">'(2) Juridica'!$7:$8</definedName>
    <definedName name="Z_B74BB35E_E214_422E_BB39_6D168553F4C5_.wvu.PrintTitles" localSheetId="3" hidden="1">'(4) Talento Humano'!$7:$8</definedName>
    <definedName name="Z_B74BB35E_E214_422E_BB39_6D168553F4C5_.wvu.PrintTitles" localSheetId="4" hidden="1">'(5) Seguridad y Salud T'!$8:$9</definedName>
    <definedName name="Z_B74BB35E_E214_422E_BB39_6D168553F4C5_.wvu.PrintTitles" localSheetId="5" hidden="1">'(6) Sistemas'!$8:$9</definedName>
    <definedName name="Z_B74BB35E_E214_422E_BB39_6D168553F4C5_.wvu.PrintTitles" localSheetId="6" hidden="1">'(7) Archivo Central'!$7:$8</definedName>
    <definedName name="Z_B74BB35E_E214_422E_BB39_6D168553F4C5_.wvu.PrintTitles" localSheetId="7" hidden="1">'(8) Contabilidad'!$8:$9</definedName>
    <definedName name="Z_B74BB35E_E214_422E_BB39_6D168553F4C5_.wvu.PrintTitles" localSheetId="8" hidden="1">'(9) Presupuesto'!$9:$10</definedName>
    <definedName name="Z_B74BB35E_E214_422E_BB39_6D168553F4C5_.wvu.PrintTitles" localSheetId="11" hidden="1">'Evaluación de Controles'!$1:$3</definedName>
    <definedName name="Z_B83C9EB8_C964_4489_98C8_19C81BFAE010_.wvu.Cols" localSheetId="0" hidden="1">'(1) Planeación'!#REF!,'(1) Planeación'!$E:$E,'(1) Planeación'!$J:$L,'(1) Planeación'!$P:$P,'(1) Planeación'!$R:$S,'(1) Planeación'!$U:$U</definedName>
    <definedName name="Z_B83C9EB8_C964_4489_98C8_19C81BFAE010_.wvu.Cols" localSheetId="9" hidden="1">'(10) Tesoreria'!$D:$D,'(10) Tesoreria'!$E:$E,'(10) Tesoreria'!$J:$L,'(10) Tesoreria'!$P:$P,'(10) Tesoreria'!$R:$S,'(10) Tesoreria'!$U:$U</definedName>
    <definedName name="Z_B83C9EB8_C964_4489_98C8_19C81BFAE010_.wvu.Cols" localSheetId="10" hidden="1">'(11) Almacén'!#REF!,'(11) Almacén'!$E:$E,'(11) Almacén'!$J:$L,'(11) Almacén'!$P:$P,'(11) Almacén'!$R:$S,'(11) Almacén'!$U:$U</definedName>
    <definedName name="Z_B83C9EB8_C964_4489_98C8_19C81BFAE010_.wvu.Cols" localSheetId="14" hidden="1">'(12) Tesorería xx'!#REF!,'(12) Tesorería xx'!$E:$E,'(12) Tesorería xx'!$J:$L,'(12) Tesorería xx'!$P:$P,'(12) Tesorería xx'!$R:$S,'(12) Tesorería xx'!$U:$W</definedName>
    <definedName name="Z_B83C9EB8_C964_4489_98C8_19C81BFAE010_.wvu.Cols" localSheetId="1" hidden="1">'(2) Juridica'!#REF!,'(2) Juridica'!$E:$E,'(2) Juridica'!$J:$L,'(2) Juridica'!$P:$P,'(2) Juridica'!$R:$S,'(2) Juridica'!$U:$U</definedName>
    <definedName name="Z_B83C9EB8_C964_4489_98C8_19C81BFAE010_.wvu.Cols" localSheetId="2" hidden="1">'(3) Contratación'!#REF!,'(3) Contratación'!$E:$E,'(3) Contratación'!$J:$L,'(3) Contratación'!$P:$P,'(3) Contratación'!$R:$S,'(3) Contratación'!$U:$U</definedName>
    <definedName name="Z_B83C9EB8_C964_4489_98C8_19C81BFAE010_.wvu.Cols" localSheetId="3" hidden="1">'(4) Talento Humano'!#REF!,'(4) Talento Humano'!$E:$E,'(4) Talento Humano'!$J:$L,'(4) Talento Humano'!$P:$P,'(4) Talento Humano'!$R:$S,'(4) Talento Humano'!$U:$U</definedName>
    <definedName name="Z_B83C9EB8_C964_4489_98C8_19C81BFAE010_.wvu.Cols" localSheetId="4" hidden="1">'(5) Seguridad y Salud T'!#REF!,'(5) Seguridad y Salud T'!$E:$E,'(5) Seguridad y Salud T'!$J:$L,'(5) Seguridad y Salud T'!$P:$P,'(5) Seguridad y Salud T'!$R:$S,'(5) Seguridad y Salud T'!$U:$U</definedName>
    <definedName name="Z_B83C9EB8_C964_4489_98C8_19C81BFAE010_.wvu.Cols" localSheetId="5" hidden="1">'(6) Sistemas'!#REF!,'(6) Sistemas'!$E:$E,'(6) Sistemas'!$J:$L,'(6) Sistemas'!$P:$P,'(6) Sistemas'!$R:$S,'(6) Sistemas'!$U:$U</definedName>
    <definedName name="Z_B83C9EB8_C964_4489_98C8_19C81BFAE010_.wvu.Cols" localSheetId="6" hidden="1">'(7) Archivo Central'!#REF!,'(7) Archivo Central'!$E:$E,'(7) Archivo Central'!$J:$L,'(7) Archivo Central'!$P:$P,'(7) Archivo Central'!$R:$S,'(7) Archivo Central'!$U:$U</definedName>
    <definedName name="Z_B83C9EB8_C964_4489_98C8_19C81BFAE010_.wvu.Cols" localSheetId="7" hidden="1">'(8) Contabilidad'!$D:$D,'(8) Contabilidad'!$F:$F,'(8) Contabilidad'!$K:$M,'(8) Contabilidad'!$Q:$Q,'(8) Contabilidad'!$S:$T,'(8) Contabilidad'!$V:$V</definedName>
    <definedName name="Z_B83C9EB8_C964_4489_98C8_19C81BFAE010_.wvu.Cols" localSheetId="8" hidden="1">'(9) Presupuesto'!#REF!,'(9) Presupuesto'!$E:$E,'(9) Presupuesto'!$J:$L,'(9) Presupuesto'!$P:$P,'(9) Presupuesto'!$R:$S,'(9) Presupuesto'!$U:$U</definedName>
    <definedName name="Z_B83C9EB8_C964_4489_98C8_19C81BFAE010_.wvu.Cols" localSheetId="15" hidden="1">Resumen!$Q:$AE,Resumen!$AH:$AX</definedName>
    <definedName name="Z_B83C9EB8_C964_4489_98C8_19C81BFAE010_.wvu.PrintArea" localSheetId="9" hidden="1">'(10) Tesoreria'!$A$1:$U$12</definedName>
    <definedName name="Z_B83C9EB8_C964_4489_98C8_19C81BFAE010_.wvu.PrintArea" localSheetId="10" hidden="1">'(11) Almacén'!$A$1:$U$12</definedName>
    <definedName name="Z_B83C9EB8_C964_4489_98C8_19C81BFAE010_.wvu.PrintArea" localSheetId="14" hidden="1">'(12) Tesorería xx'!$A$1:$U$13</definedName>
    <definedName name="Z_B83C9EB8_C964_4489_98C8_19C81BFAE010_.wvu.PrintArea" localSheetId="1" hidden="1">'(2) Juridica'!$B$1:$U$10</definedName>
    <definedName name="Z_B83C9EB8_C964_4489_98C8_19C81BFAE010_.wvu.PrintArea" localSheetId="2" hidden="1">'(3) Contratación'!$A$1:$U$10</definedName>
    <definedName name="Z_B83C9EB8_C964_4489_98C8_19C81BFAE010_.wvu.PrintArea" localSheetId="3" hidden="1">'(4) Talento Humano'!$A$2:$U$12</definedName>
    <definedName name="Z_B83C9EB8_C964_4489_98C8_19C81BFAE010_.wvu.PrintArea" localSheetId="4" hidden="1">'(5) Seguridad y Salud T'!$A$1:$U$12</definedName>
    <definedName name="Z_B83C9EB8_C964_4489_98C8_19C81BFAE010_.wvu.PrintArea" localSheetId="5" hidden="1">'(6) Sistemas'!$A$1:$U$13</definedName>
    <definedName name="Z_B83C9EB8_C964_4489_98C8_19C81BFAE010_.wvu.PrintArea" localSheetId="6" hidden="1">'(7) Archivo Central'!$A$1:$U$12</definedName>
    <definedName name="Z_B83C9EB8_C964_4489_98C8_19C81BFAE010_.wvu.PrintArea" localSheetId="7" hidden="1">'(8) Contabilidad'!$A$1:$V$13</definedName>
    <definedName name="Z_B83C9EB8_C964_4489_98C8_19C81BFAE010_.wvu.PrintArea" localSheetId="8" hidden="1">'(9) Presupuesto'!$A$4:$U$12</definedName>
    <definedName name="Z_B83C9EB8_C964_4489_98C8_19C81BFAE010_.wvu.PrintArea" localSheetId="11" hidden="1">'Evaluación de Controles'!$B$1:$Y$43</definedName>
    <definedName name="Z_B83C9EB8_C964_4489_98C8_19C81BFAE010_.wvu.PrintArea" localSheetId="16" hidden="1">Evolución!$K$1:$Q$10</definedName>
    <definedName name="Z_B83C9EB8_C964_4489_98C8_19C81BFAE010_.wvu.PrintArea" localSheetId="13" hidden="1">Impactos!$A$1:$G$12</definedName>
    <definedName name="Z_B83C9EB8_C964_4489_98C8_19C81BFAE010_.wvu.PrintArea" localSheetId="15" hidden="1">Resumen!$A$2:$O$31</definedName>
    <definedName name="Z_B83C9EB8_C964_4489_98C8_19C81BFAE010_.wvu.PrintTitles" localSheetId="14" hidden="1">'(12) Tesorería xx'!$8:$9</definedName>
    <definedName name="Z_B83C9EB8_C964_4489_98C8_19C81BFAE010_.wvu.PrintTitles" localSheetId="1" hidden="1">'(2) Juridica'!$7:$8</definedName>
    <definedName name="Z_B83C9EB8_C964_4489_98C8_19C81BFAE010_.wvu.PrintTitles" localSheetId="3" hidden="1">'(4) Talento Humano'!$7:$8</definedName>
    <definedName name="Z_B83C9EB8_C964_4489_98C8_19C81BFAE010_.wvu.PrintTitles" localSheetId="4" hidden="1">'(5) Seguridad y Salud T'!$8:$9</definedName>
    <definedName name="Z_B83C9EB8_C964_4489_98C8_19C81BFAE010_.wvu.PrintTitles" localSheetId="5" hidden="1">'(6) Sistemas'!$8:$9</definedName>
    <definedName name="Z_B83C9EB8_C964_4489_98C8_19C81BFAE010_.wvu.PrintTitles" localSheetId="6" hidden="1">'(7) Archivo Central'!$7:$8</definedName>
    <definedName name="Z_B83C9EB8_C964_4489_98C8_19C81BFAE010_.wvu.PrintTitles" localSheetId="7" hidden="1">'(8) Contabilidad'!$8:$9</definedName>
    <definedName name="Z_B83C9EB8_C964_4489_98C8_19C81BFAE010_.wvu.PrintTitles" localSheetId="8" hidden="1">'(9) Presupuesto'!$9:$10</definedName>
    <definedName name="Z_B83C9EB8_C964_4489_98C8_19C81BFAE010_.wvu.PrintTitles" localSheetId="11" hidden="1">'Evaluación de Controles'!$1:$3</definedName>
    <definedName name="Z_C8C25E0F_313C_40E1_BC27_B55128053FAD_.wvu.Cols" localSheetId="0" hidden="1">'(1) Planeación'!#REF!,'(1) Planeación'!$E:$E,'(1) Planeación'!$J:$L,'(1) Planeación'!$P:$P,'(1) Planeación'!$R:$S,'(1) Planeación'!$U:$U</definedName>
    <definedName name="Z_C8C25E0F_313C_40E1_BC27_B55128053FAD_.wvu.Cols" localSheetId="1" hidden="1">'(2) Juridica'!#REF!,'(2) Juridica'!$E:$E,'(2) Juridica'!$J:$L,'(2) Juridica'!$P:$P,'(2) Juridica'!$R:$S,'(2) Juridica'!$U:$U</definedName>
    <definedName name="Z_C8C25E0F_313C_40E1_BC27_B55128053FAD_.wvu.Cols" localSheetId="2" hidden="1">'(3) Contratación'!#REF!,'(3) Contratación'!$E:$E,'(3) Contratación'!$J:$L,'(3) Contratación'!$P:$P,'(3) Contratación'!$R:$S,'(3) Contratación'!$U:$U</definedName>
    <definedName name="Z_C8C25E0F_313C_40E1_BC27_B55128053FAD_.wvu.Cols" localSheetId="3" hidden="1">'(4) Talento Humano'!#REF!,'(4) Talento Humano'!$E:$E,'(4) Talento Humano'!$J:$L,'(4) Talento Humano'!$P:$P,'(4) Talento Humano'!$R:$S,'(4) Talento Humano'!$U:$U</definedName>
    <definedName name="Z_C8C25E0F_313C_40E1_BC27_B55128053FAD_.wvu.Cols" localSheetId="4" hidden="1">'(5) Seguridad y Salud T'!#REF!,'(5) Seguridad y Salud T'!$E:$E,'(5) Seguridad y Salud T'!$J:$L,'(5) Seguridad y Salud T'!$P:$P,'(5) Seguridad y Salud T'!$R:$S,'(5) Seguridad y Salud T'!$U:$U</definedName>
    <definedName name="Z_C8C25E0F_313C_40E1_BC27_B55128053FAD_.wvu.Cols" localSheetId="8" hidden="1">'(9) Presupuesto'!#REF!,'(9) Presupuesto'!$E:$E,'(9) Presupuesto'!$J:$L,'(9) Presupuesto'!$P:$P,'(9) Presupuesto'!$R:$S,'(9) Presupuesto'!$U:$U</definedName>
    <definedName name="Z_C8C25E0F_313C_40E1_BC27_B55128053FAD_.wvu.Cols" localSheetId="15" hidden="1">Resumen!$Q:$AE,Resumen!$AH:$AX</definedName>
    <definedName name="Z_C8C25E0F_313C_40E1_BC27_B55128053FAD_.wvu.PrintArea" localSheetId="9" hidden="1">'(10) Tesoreria'!$A$1:$U$12</definedName>
    <definedName name="Z_C8C25E0F_313C_40E1_BC27_B55128053FAD_.wvu.PrintArea" localSheetId="10" hidden="1">'(11) Almacén'!$A$1:$U$12</definedName>
    <definedName name="Z_C8C25E0F_313C_40E1_BC27_B55128053FAD_.wvu.PrintArea" localSheetId="14" hidden="1">'(12) Tesorería xx'!$A$1:$U$13</definedName>
    <definedName name="Z_C8C25E0F_313C_40E1_BC27_B55128053FAD_.wvu.PrintArea" localSheetId="1" hidden="1">'(2) Juridica'!$B$1:$U$10</definedName>
    <definedName name="Z_C8C25E0F_313C_40E1_BC27_B55128053FAD_.wvu.PrintArea" localSheetId="2" hidden="1">'(3) Contratación'!$A$1:$U$10</definedName>
    <definedName name="Z_C8C25E0F_313C_40E1_BC27_B55128053FAD_.wvu.PrintArea" localSheetId="3" hidden="1">'(4) Talento Humano'!$A$2:$U$12</definedName>
    <definedName name="Z_C8C25E0F_313C_40E1_BC27_B55128053FAD_.wvu.PrintArea" localSheetId="4" hidden="1">'(5) Seguridad y Salud T'!$A$1:$U$12</definedName>
    <definedName name="Z_C8C25E0F_313C_40E1_BC27_B55128053FAD_.wvu.PrintArea" localSheetId="5" hidden="1">'(6) Sistemas'!$A$1:$U$13</definedName>
    <definedName name="Z_C8C25E0F_313C_40E1_BC27_B55128053FAD_.wvu.PrintArea" localSheetId="6" hidden="1">'(7) Archivo Central'!$A$1:$U$12</definedName>
    <definedName name="Z_C8C25E0F_313C_40E1_BC27_B55128053FAD_.wvu.PrintArea" localSheetId="7" hidden="1">'(8) Contabilidad'!$A$1:$V$13</definedName>
    <definedName name="Z_C8C25E0F_313C_40E1_BC27_B55128053FAD_.wvu.PrintArea" localSheetId="8" hidden="1">'(9) Presupuesto'!$A$4:$U$12</definedName>
    <definedName name="Z_C8C25E0F_313C_40E1_BC27_B55128053FAD_.wvu.PrintArea" localSheetId="11" hidden="1">'Evaluación de Controles'!$B$1:$Y$43</definedName>
    <definedName name="Z_C8C25E0F_313C_40E1_BC27_B55128053FAD_.wvu.PrintArea" localSheetId="16" hidden="1">Evolución!$K$1:$Q$10</definedName>
    <definedName name="Z_C8C25E0F_313C_40E1_BC27_B55128053FAD_.wvu.PrintArea" localSheetId="13" hidden="1">Impactos!$A$1:$G$12</definedName>
    <definedName name="Z_C8C25E0F_313C_40E1_BC27_B55128053FAD_.wvu.PrintArea" localSheetId="15" hidden="1">Resumen!$A$2:$O$31</definedName>
    <definedName name="Z_C8C25E0F_313C_40E1_BC27_B55128053FAD_.wvu.PrintTitles" localSheetId="14" hidden="1">'(12) Tesorería xx'!$8:$9</definedName>
    <definedName name="Z_C8C25E0F_313C_40E1_BC27_B55128053FAD_.wvu.PrintTitles" localSheetId="1" hidden="1">'(2) Juridica'!$7:$8</definedName>
    <definedName name="Z_C8C25E0F_313C_40E1_BC27_B55128053FAD_.wvu.PrintTitles" localSheetId="3" hidden="1">'(4) Talento Humano'!$7:$8</definedName>
    <definedName name="Z_C8C25E0F_313C_40E1_BC27_B55128053FAD_.wvu.PrintTitles" localSheetId="4" hidden="1">'(5) Seguridad y Salud T'!$8:$9</definedName>
    <definedName name="Z_C8C25E0F_313C_40E1_BC27_B55128053FAD_.wvu.PrintTitles" localSheetId="5" hidden="1">'(6) Sistemas'!$8:$9</definedName>
    <definedName name="Z_C8C25E0F_313C_40E1_BC27_B55128053FAD_.wvu.PrintTitles" localSheetId="6" hidden="1">'(7) Archivo Central'!$7:$8</definedName>
    <definedName name="Z_C8C25E0F_313C_40E1_BC27_B55128053FAD_.wvu.PrintTitles" localSheetId="7" hidden="1">'(8) Contabilidad'!$8:$9</definedName>
    <definedName name="Z_C8C25E0F_313C_40E1_BC27_B55128053FAD_.wvu.PrintTitles" localSheetId="8" hidden="1">'(9) Presupuesto'!$9:$10</definedName>
    <definedName name="Z_C8C25E0F_313C_40E1_BC27_B55128053FAD_.wvu.PrintTitles" localSheetId="11" hidden="1">'Evaluación de Controles'!$1:$3</definedName>
    <definedName name="Z_C9A17BF0_2451_44C4_898F_CFB8403323EA_.wvu.Cols" localSheetId="0" hidden="1">'(1) Planeación'!#REF!,'(1) Planeación'!$E:$E,'(1) Planeación'!$J:$L,'(1) Planeación'!$P:$P,'(1) Planeación'!$R:$S,'(1) Planeación'!$U:$U</definedName>
    <definedName name="Z_C9A17BF0_2451_44C4_898F_CFB8403323EA_.wvu.Cols" localSheetId="1" hidden="1">'(2) Juridica'!#REF!,'(2) Juridica'!$E:$E,'(2) Juridica'!$J:$L,'(2) Juridica'!$P:$P,'(2) Juridica'!$R:$S,'(2) Juridica'!$U:$U</definedName>
    <definedName name="Z_C9A17BF0_2451_44C4_898F_CFB8403323EA_.wvu.Cols" localSheetId="2" hidden="1">'(3) Contratación'!#REF!,'(3) Contratación'!$E:$E,'(3) Contratación'!$J:$L,'(3) Contratación'!$P:$P,'(3) Contratación'!$R:$S,'(3) Contratación'!$U:$U</definedName>
    <definedName name="Z_C9A17BF0_2451_44C4_898F_CFB8403323EA_.wvu.Cols" localSheetId="3" hidden="1">'(4) Talento Humano'!#REF!,'(4) Talento Humano'!$E:$E,'(4) Talento Humano'!$J:$L,'(4) Talento Humano'!$P:$P,'(4) Talento Humano'!$R:$S,'(4) Talento Humano'!$U:$U</definedName>
    <definedName name="Z_C9A17BF0_2451_44C4_898F_CFB8403323EA_.wvu.Cols" localSheetId="4" hidden="1">'(5) Seguridad y Salud T'!#REF!,'(5) Seguridad y Salud T'!$E:$E,'(5) Seguridad y Salud T'!$J:$L,'(5) Seguridad y Salud T'!$P:$P,'(5) Seguridad y Salud T'!$R:$S,'(5) Seguridad y Salud T'!$U:$U</definedName>
    <definedName name="Z_C9A17BF0_2451_44C4_898F_CFB8403323EA_.wvu.Cols" localSheetId="7" hidden="1">'(8) Contabilidad'!$D:$D,'(8) Contabilidad'!$F:$F,'(8) Contabilidad'!$K:$M,'(8) Contabilidad'!$Q:$Q,'(8) Contabilidad'!$S:$T,'(8) Contabilidad'!$V:$V</definedName>
    <definedName name="Z_C9A17BF0_2451_44C4_898F_CFB8403323EA_.wvu.Cols" localSheetId="8" hidden="1">'(9) Presupuesto'!#REF!,'(9) Presupuesto'!$E:$E,'(9) Presupuesto'!$J:$L,'(9) Presupuesto'!$P:$P,'(9) Presupuesto'!$R:$S,'(9) Presupuesto'!$U:$U</definedName>
    <definedName name="Z_C9A17BF0_2451_44C4_898F_CFB8403323EA_.wvu.Cols" localSheetId="15" hidden="1">Resumen!$Q:$AE,Resumen!$AH:$AX</definedName>
    <definedName name="Z_C9A17BF0_2451_44C4_898F_CFB8403323EA_.wvu.PrintArea" localSheetId="9" hidden="1">'(10) Tesoreria'!$A$1:$U$12</definedName>
    <definedName name="Z_C9A17BF0_2451_44C4_898F_CFB8403323EA_.wvu.PrintArea" localSheetId="10" hidden="1">'(11) Almacén'!$A$1:$U$12</definedName>
    <definedName name="Z_C9A17BF0_2451_44C4_898F_CFB8403323EA_.wvu.PrintArea" localSheetId="14" hidden="1">'(12) Tesorería xx'!$A$1:$U$13</definedName>
    <definedName name="Z_C9A17BF0_2451_44C4_898F_CFB8403323EA_.wvu.PrintArea" localSheetId="1" hidden="1">'(2) Juridica'!$B$1:$U$10</definedName>
    <definedName name="Z_C9A17BF0_2451_44C4_898F_CFB8403323EA_.wvu.PrintArea" localSheetId="2" hidden="1">'(3) Contratación'!$A$1:$U$10</definedName>
    <definedName name="Z_C9A17BF0_2451_44C4_898F_CFB8403323EA_.wvu.PrintArea" localSheetId="3" hidden="1">'(4) Talento Humano'!$A$2:$U$12</definedName>
    <definedName name="Z_C9A17BF0_2451_44C4_898F_CFB8403323EA_.wvu.PrintArea" localSheetId="4" hidden="1">'(5) Seguridad y Salud T'!$A$1:$U$12</definedName>
    <definedName name="Z_C9A17BF0_2451_44C4_898F_CFB8403323EA_.wvu.PrintArea" localSheetId="5" hidden="1">'(6) Sistemas'!$A$1:$U$13</definedName>
    <definedName name="Z_C9A17BF0_2451_44C4_898F_CFB8403323EA_.wvu.PrintArea" localSheetId="6" hidden="1">'(7) Archivo Central'!$A$1:$U$12</definedName>
    <definedName name="Z_C9A17BF0_2451_44C4_898F_CFB8403323EA_.wvu.PrintArea" localSheetId="7" hidden="1">'(8) Contabilidad'!$A$1:$V$13</definedName>
    <definedName name="Z_C9A17BF0_2451_44C4_898F_CFB8403323EA_.wvu.PrintArea" localSheetId="8" hidden="1">'(9) Presupuesto'!$A$4:$U$12</definedName>
    <definedName name="Z_C9A17BF0_2451_44C4_898F_CFB8403323EA_.wvu.PrintArea" localSheetId="11" hidden="1">'Evaluación de Controles'!$B$1:$Y$43</definedName>
    <definedName name="Z_C9A17BF0_2451_44C4_898F_CFB8403323EA_.wvu.PrintArea" localSheetId="16" hidden="1">Evolución!$K$1:$Q$10</definedName>
    <definedName name="Z_C9A17BF0_2451_44C4_898F_CFB8403323EA_.wvu.PrintArea" localSheetId="13" hidden="1">Impactos!$A$1:$G$12</definedName>
    <definedName name="Z_C9A17BF0_2451_44C4_898F_CFB8403323EA_.wvu.PrintArea" localSheetId="15" hidden="1">Resumen!$A$2:$O$31</definedName>
    <definedName name="Z_C9A17BF0_2451_44C4_898F_CFB8403323EA_.wvu.PrintTitles" localSheetId="14" hidden="1">'(12) Tesorería xx'!$8:$9</definedName>
    <definedName name="Z_C9A17BF0_2451_44C4_898F_CFB8403323EA_.wvu.PrintTitles" localSheetId="1" hidden="1">'(2) Juridica'!$7:$8</definedName>
    <definedName name="Z_C9A17BF0_2451_44C4_898F_CFB8403323EA_.wvu.PrintTitles" localSheetId="3" hidden="1">'(4) Talento Humano'!$7:$8</definedName>
    <definedName name="Z_C9A17BF0_2451_44C4_898F_CFB8403323EA_.wvu.PrintTitles" localSheetId="4" hidden="1">'(5) Seguridad y Salud T'!$8:$9</definedName>
    <definedName name="Z_C9A17BF0_2451_44C4_898F_CFB8403323EA_.wvu.PrintTitles" localSheetId="5" hidden="1">'(6) Sistemas'!$8:$9</definedName>
    <definedName name="Z_C9A17BF0_2451_44C4_898F_CFB8403323EA_.wvu.PrintTitles" localSheetId="6" hidden="1">'(7) Archivo Central'!$7:$8</definedName>
    <definedName name="Z_C9A17BF0_2451_44C4_898F_CFB8403323EA_.wvu.PrintTitles" localSheetId="7" hidden="1">'(8) Contabilidad'!$8:$9</definedName>
    <definedName name="Z_C9A17BF0_2451_44C4_898F_CFB8403323EA_.wvu.PrintTitles" localSheetId="8" hidden="1">'(9) Presupuesto'!$9:$10</definedName>
    <definedName name="Z_C9A17BF0_2451_44C4_898F_CFB8403323EA_.wvu.PrintTitles" localSheetId="11" hidden="1">'Evaluación de Controles'!$1:$3</definedName>
    <definedName name="Z_C9A812A3_B23E_4057_8694_158B0DEE8D06_.wvu.Cols" localSheetId="0" hidden="1">'(1) Planeación'!#REF!,'(1) Planeación'!$E:$E,'(1) Planeación'!$J:$L,'(1) Planeación'!$P:$P,'(1) Planeación'!$R:$S,'(1) Planeación'!$U:$U</definedName>
    <definedName name="Z_C9A812A3_B23E_4057_8694_158B0DEE8D06_.wvu.Cols" localSheetId="1" hidden="1">'(2) Juridica'!#REF!,'(2) Juridica'!$E:$E,'(2) Juridica'!$J:$L,'(2) Juridica'!$P:$P,'(2) Juridica'!$R:$S,'(2) Juridica'!$U:$U</definedName>
    <definedName name="Z_C9A812A3_B23E_4057_8694_158B0DEE8D06_.wvu.Cols" localSheetId="15" hidden="1">Resumen!$Q:$AE,Resumen!$AH:$AX</definedName>
    <definedName name="Z_C9A812A3_B23E_4057_8694_158B0DEE8D06_.wvu.PrintArea" localSheetId="9" hidden="1">'(10) Tesoreria'!$A$1:$U$12</definedName>
    <definedName name="Z_C9A812A3_B23E_4057_8694_158B0DEE8D06_.wvu.PrintArea" localSheetId="10" hidden="1">'(11) Almacén'!$A$1:$U$12</definedName>
    <definedName name="Z_C9A812A3_B23E_4057_8694_158B0DEE8D06_.wvu.PrintArea" localSheetId="14" hidden="1">'(12) Tesorería xx'!$A$1:$U$13</definedName>
    <definedName name="Z_C9A812A3_B23E_4057_8694_158B0DEE8D06_.wvu.PrintArea" localSheetId="1" hidden="1">'(2) Juridica'!$B$1:$U$10</definedName>
    <definedName name="Z_C9A812A3_B23E_4057_8694_158B0DEE8D06_.wvu.PrintArea" localSheetId="2" hidden="1">'(3) Contratación'!$A$1:$U$10</definedName>
    <definedName name="Z_C9A812A3_B23E_4057_8694_158B0DEE8D06_.wvu.PrintArea" localSheetId="3" hidden="1">'(4) Talento Humano'!$A$2:$U$12</definedName>
    <definedName name="Z_C9A812A3_B23E_4057_8694_158B0DEE8D06_.wvu.PrintArea" localSheetId="4" hidden="1">'(5) Seguridad y Salud T'!$A$1:$U$12</definedName>
    <definedName name="Z_C9A812A3_B23E_4057_8694_158B0DEE8D06_.wvu.PrintArea" localSheetId="5" hidden="1">'(6) Sistemas'!$A$1:$U$13</definedName>
    <definedName name="Z_C9A812A3_B23E_4057_8694_158B0DEE8D06_.wvu.PrintArea" localSheetId="6" hidden="1">'(7) Archivo Central'!$A$1:$U$12</definedName>
    <definedName name="Z_C9A812A3_B23E_4057_8694_158B0DEE8D06_.wvu.PrintArea" localSheetId="7" hidden="1">'(8) Contabilidad'!$A$1:$V$13</definedName>
    <definedName name="Z_C9A812A3_B23E_4057_8694_158B0DEE8D06_.wvu.PrintArea" localSheetId="8" hidden="1">'(9) Presupuesto'!$A$4:$U$12</definedName>
    <definedName name="Z_C9A812A3_B23E_4057_8694_158B0DEE8D06_.wvu.PrintArea" localSheetId="11" hidden="1">'Evaluación de Controles'!$B$1:$Y$43</definedName>
    <definedName name="Z_C9A812A3_B23E_4057_8694_158B0DEE8D06_.wvu.PrintArea" localSheetId="16" hidden="1">Evolución!$K$1:$Q$10</definedName>
    <definedName name="Z_C9A812A3_B23E_4057_8694_158B0DEE8D06_.wvu.PrintArea" localSheetId="13" hidden="1">Impactos!$A$1:$G$12</definedName>
    <definedName name="Z_C9A812A3_B23E_4057_8694_158B0DEE8D06_.wvu.PrintArea" localSheetId="15" hidden="1">Resumen!$A$2:$O$31</definedName>
    <definedName name="Z_C9A812A3_B23E_4057_8694_158B0DEE8D06_.wvu.PrintTitles" localSheetId="14" hidden="1">'(12) Tesorería xx'!$8:$9</definedName>
    <definedName name="Z_C9A812A3_B23E_4057_8694_158B0DEE8D06_.wvu.PrintTitles" localSheetId="1" hidden="1">'(2) Juridica'!$7:$8</definedName>
    <definedName name="Z_C9A812A3_B23E_4057_8694_158B0DEE8D06_.wvu.PrintTitles" localSheetId="3" hidden="1">'(4) Talento Humano'!$7:$8</definedName>
    <definedName name="Z_C9A812A3_B23E_4057_8694_158B0DEE8D06_.wvu.PrintTitles" localSheetId="4" hidden="1">'(5) Seguridad y Salud T'!$8:$9</definedName>
    <definedName name="Z_C9A812A3_B23E_4057_8694_158B0DEE8D06_.wvu.PrintTitles" localSheetId="5" hidden="1">'(6) Sistemas'!$8:$9</definedName>
    <definedName name="Z_C9A812A3_B23E_4057_8694_158B0DEE8D06_.wvu.PrintTitles" localSheetId="6" hidden="1">'(7) Archivo Central'!$7:$8</definedName>
    <definedName name="Z_C9A812A3_B23E_4057_8694_158B0DEE8D06_.wvu.PrintTitles" localSheetId="7" hidden="1">'(8) Contabilidad'!$8:$9</definedName>
    <definedName name="Z_C9A812A3_B23E_4057_8694_158B0DEE8D06_.wvu.PrintTitles" localSheetId="8" hidden="1">'(9) Presupuesto'!$9:$10</definedName>
    <definedName name="Z_C9A812A3_B23E_4057_8694_158B0DEE8D06_.wvu.PrintTitles" localSheetId="11" hidden="1">'Evaluación de Controles'!$1:$3</definedName>
    <definedName name="Z_CC42E740_ADA2_4B3E_AB77_9BBCCE9EC444_.wvu.Cols" localSheetId="0" hidden="1">'(1) Planeación'!#REF!,'(1) Planeación'!$E:$E,'(1) Planeación'!$J:$L,'(1) Planeación'!$P:$P,'(1) Planeación'!$R:$S,'(1) Planeación'!$U:$U</definedName>
    <definedName name="Z_CC42E740_ADA2_4B3E_AB77_9BBCCE9EC444_.wvu.Cols" localSheetId="14" hidden="1">'(12) Tesorería xx'!#REF!,'(12) Tesorería xx'!$E:$E,'(12) Tesorería xx'!$J:$L,'(12) Tesorería xx'!$P:$P,'(12) Tesorería xx'!$R:$S,'(12) Tesorería xx'!$U:$W</definedName>
    <definedName name="Z_CC42E740_ADA2_4B3E_AB77_9BBCCE9EC444_.wvu.Cols" localSheetId="1" hidden="1">'(2) Juridica'!#REF!,'(2) Juridica'!$E:$E,'(2) Juridica'!$J:$L,'(2) Juridica'!$P:$P,'(2) Juridica'!$R:$S,'(2) Juridica'!$U:$U</definedName>
    <definedName name="Z_CC42E740_ADA2_4B3E_AB77_9BBCCE9EC444_.wvu.Cols" localSheetId="2" hidden="1">'(3) Contratación'!#REF!,'(3) Contratación'!$E:$E,'(3) Contratación'!$J:$L,'(3) Contratación'!$P:$P,'(3) Contratación'!$R:$S,'(3) Contratación'!$U:$U</definedName>
    <definedName name="Z_CC42E740_ADA2_4B3E_AB77_9BBCCE9EC444_.wvu.Cols" localSheetId="3" hidden="1">'(4) Talento Humano'!#REF!,'(4) Talento Humano'!$E:$E,'(4) Talento Humano'!$J:$L,'(4) Talento Humano'!$P:$P,'(4) Talento Humano'!$R:$S,'(4) Talento Humano'!$U:$U</definedName>
    <definedName name="Z_CC42E740_ADA2_4B3E_AB77_9BBCCE9EC444_.wvu.Cols" localSheetId="4" hidden="1">'(5) Seguridad y Salud T'!#REF!,'(5) Seguridad y Salud T'!$E:$E,'(5) Seguridad y Salud T'!$J:$L,'(5) Seguridad y Salud T'!$P:$P,'(5) Seguridad y Salud T'!$R:$S,'(5) Seguridad y Salud T'!$U:$U</definedName>
    <definedName name="Z_CC42E740_ADA2_4B3E_AB77_9BBCCE9EC444_.wvu.Cols" localSheetId="7" hidden="1">'(8) Contabilidad'!$D:$D,'(8) Contabilidad'!$F:$F,'(8) Contabilidad'!$K:$M,'(8) Contabilidad'!$Q:$Q,'(8) Contabilidad'!$S:$T,'(8) Contabilidad'!$V:$V</definedName>
    <definedName name="Z_CC42E740_ADA2_4B3E_AB77_9BBCCE9EC444_.wvu.Cols" localSheetId="8" hidden="1">'(9) Presupuesto'!#REF!,'(9) Presupuesto'!$E:$E,'(9) Presupuesto'!$J:$L,'(9) Presupuesto'!$P:$P,'(9) Presupuesto'!$R:$S,'(9) Presupuesto'!$U:$U</definedName>
    <definedName name="Z_CC42E740_ADA2_4B3E_AB77_9BBCCE9EC444_.wvu.Cols" localSheetId="15" hidden="1">Resumen!$Q:$AE,Resumen!$AH:$AX</definedName>
    <definedName name="Z_CC42E740_ADA2_4B3E_AB77_9BBCCE9EC444_.wvu.PrintArea" localSheetId="9" hidden="1">'(10) Tesoreria'!$A$1:$U$12</definedName>
    <definedName name="Z_CC42E740_ADA2_4B3E_AB77_9BBCCE9EC444_.wvu.PrintArea" localSheetId="10" hidden="1">'(11) Almacén'!$A$1:$U$12</definedName>
    <definedName name="Z_CC42E740_ADA2_4B3E_AB77_9BBCCE9EC444_.wvu.PrintArea" localSheetId="14" hidden="1">'(12) Tesorería xx'!$A$1:$U$13</definedName>
    <definedName name="Z_CC42E740_ADA2_4B3E_AB77_9BBCCE9EC444_.wvu.PrintArea" localSheetId="1" hidden="1">'(2) Juridica'!$B$1:$U$10</definedName>
    <definedName name="Z_CC42E740_ADA2_4B3E_AB77_9BBCCE9EC444_.wvu.PrintArea" localSheetId="2" hidden="1">'(3) Contratación'!$A$1:$U$10</definedName>
    <definedName name="Z_CC42E740_ADA2_4B3E_AB77_9BBCCE9EC444_.wvu.PrintArea" localSheetId="3" hidden="1">'(4) Talento Humano'!$A$2:$U$12</definedName>
    <definedName name="Z_CC42E740_ADA2_4B3E_AB77_9BBCCE9EC444_.wvu.PrintArea" localSheetId="4" hidden="1">'(5) Seguridad y Salud T'!$A$1:$U$12</definedName>
    <definedName name="Z_CC42E740_ADA2_4B3E_AB77_9BBCCE9EC444_.wvu.PrintArea" localSheetId="5" hidden="1">'(6) Sistemas'!$A$1:$U$13</definedName>
    <definedName name="Z_CC42E740_ADA2_4B3E_AB77_9BBCCE9EC444_.wvu.PrintArea" localSheetId="6" hidden="1">'(7) Archivo Central'!$A$1:$U$12</definedName>
    <definedName name="Z_CC42E740_ADA2_4B3E_AB77_9BBCCE9EC444_.wvu.PrintArea" localSheetId="7" hidden="1">'(8) Contabilidad'!$A$1:$V$13</definedName>
    <definedName name="Z_CC42E740_ADA2_4B3E_AB77_9BBCCE9EC444_.wvu.PrintArea" localSheetId="8" hidden="1">'(9) Presupuesto'!$A$4:$U$12</definedName>
    <definedName name="Z_CC42E740_ADA2_4B3E_AB77_9BBCCE9EC444_.wvu.PrintArea" localSheetId="11" hidden="1">'Evaluación de Controles'!$B$1:$Y$43</definedName>
    <definedName name="Z_CC42E740_ADA2_4B3E_AB77_9BBCCE9EC444_.wvu.PrintArea" localSheetId="16" hidden="1">Evolución!$K$1:$Q$10</definedName>
    <definedName name="Z_CC42E740_ADA2_4B3E_AB77_9BBCCE9EC444_.wvu.PrintArea" localSheetId="13" hidden="1">Impactos!$A$1:$G$12</definedName>
    <definedName name="Z_CC42E740_ADA2_4B3E_AB77_9BBCCE9EC444_.wvu.PrintArea" localSheetId="15" hidden="1">Resumen!$A$2:$O$31</definedName>
    <definedName name="Z_CC42E740_ADA2_4B3E_AB77_9BBCCE9EC444_.wvu.PrintTitles" localSheetId="14" hidden="1">'(12) Tesorería xx'!$8:$9</definedName>
    <definedName name="Z_CC42E740_ADA2_4B3E_AB77_9BBCCE9EC444_.wvu.PrintTitles" localSheetId="1" hidden="1">'(2) Juridica'!$7:$8</definedName>
    <definedName name="Z_CC42E740_ADA2_4B3E_AB77_9BBCCE9EC444_.wvu.PrintTitles" localSheetId="3" hidden="1">'(4) Talento Humano'!$7:$8</definedName>
    <definedName name="Z_CC42E740_ADA2_4B3E_AB77_9BBCCE9EC444_.wvu.PrintTitles" localSheetId="4" hidden="1">'(5) Seguridad y Salud T'!$8:$9</definedName>
    <definedName name="Z_CC42E740_ADA2_4B3E_AB77_9BBCCE9EC444_.wvu.PrintTitles" localSheetId="5" hidden="1">'(6) Sistemas'!$8:$9</definedName>
    <definedName name="Z_CC42E740_ADA2_4B3E_AB77_9BBCCE9EC444_.wvu.PrintTitles" localSheetId="6" hidden="1">'(7) Archivo Central'!$7:$8</definedName>
    <definedName name="Z_CC42E740_ADA2_4B3E_AB77_9BBCCE9EC444_.wvu.PrintTitles" localSheetId="7" hidden="1">'(8) Contabilidad'!$8:$9</definedName>
    <definedName name="Z_CC42E740_ADA2_4B3E_AB77_9BBCCE9EC444_.wvu.PrintTitles" localSheetId="8" hidden="1">'(9) Presupuesto'!$9:$10</definedName>
    <definedName name="Z_CC42E740_ADA2_4B3E_AB77_9BBCCE9EC444_.wvu.PrintTitles" localSheetId="11" hidden="1">'Evaluación de Controles'!$1:$3</definedName>
    <definedName name="Z_D504B807_AE7E_4042_848D_21D8E9CBBAC1_.wvu.Cols" localSheetId="0" hidden="1">'(1) Planeación'!#REF!,'(1) Planeación'!$E:$E,'(1) Planeación'!$J:$L,'(1) Planeación'!$P:$P,'(1) Planeación'!$R:$S,'(1) Planeación'!$U:$U</definedName>
    <definedName name="Z_D504B807_AE7E_4042_848D_21D8E9CBBAC1_.wvu.Cols" localSheetId="15" hidden="1">Resumen!$Q:$AE,Resumen!$AH:$AX</definedName>
    <definedName name="Z_D504B807_AE7E_4042_848D_21D8E9CBBAC1_.wvu.PrintArea" localSheetId="9" hidden="1">'(10) Tesoreria'!$A$1:$U$12</definedName>
    <definedName name="Z_D504B807_AE7E_4042_848D_21D8E9CBBAC1_.wvu.PrintArea" localSheetId="10" hidden="1">'(11) Almacén'!$A$1:$U$12</definedName>
    <definedName name="Z_D504B807_AE7E_4042_848D_21D8E9CBBAC1_.wvu.PrintArea" localSheetId="14" hidden="1">'(12) Tesorería xx'!$A$1:$U$13</definedName>
    <definedName name="Z_D504B807_AE7E_4042_848D_21D8E9CBBAC1_.wvu.PrintArea" localSheetId="1" hidden="1">'(2) Juridica'!$B$1:$U$10</definedName>
    <definedName name="Z_D504B807_AE7E_4042_848D_21D8E9CBBAC1_.wvu.PrintArea" localSheetId="2" hidden="1">'(3) Contratación'!$A$1:$U$10</definedName>
    <definedName name="Z_D504B807_AE7E_4042_848D_21D8E9CBBAC1_.wvu.PrintArea" localSheetId="3" hidden="1">'(4) Talento Humano'!$A$2:$U$12</definedName>
    <definedName name="Z_D504B807_AE7E_4042_848D_21D8E9CBBAC1_.wvu.PrintArea" localSheetId="4" hidden="1">'(5) Seguridad y Salud T'!$A$1:$U$12</definedName>
    <definedName name="Z_D504B807_AE7E_4042_848D_21D8E9CBBAC1_.wvu.PrintArea" localSheetId="5" hidden="1">'(6) Sistemas'!$A$1:$U$13</definedName>
    <definedName name="Z_D504B807_AE7E_4042_848D_21D8E9CBBAC1_.wvu.PrintArea" localSheetId="6" hidden="1">'(7) Archivo Central'!$A$1:$U$12</definedName>
    <definedName name="Z_D504B807_AE7E_4042_848D_21D8E9CBBAC1_.wvu.PrintArea" localSheetId="7" hidden="1">'(8) Contabilidad'!$A$1:$V$13</definedName>
    <definedName name="Z_D504B807_AE7E_4042_848D_21D8E9CBBAC1_.wvu.PrintArea" localSheetId="8" hidden="1">'(9) Presupuesto'!$A$4:$U$12</definedName>
    <definedName name="Z_D504B807_AE7E_4042_848D_21D8E9CBBAC1_.wvu.PrintArea" localSheetId="11" hidden="1">'Evaluación de Controles'!$B$1:$Y$43</definedName>
    <definedName name="Z_D504B807_AE7E_4042_848D_21D8E9CBBAC1_.wvu.PrintArea" localSheetId="16" hidden="1">Evolución!$K$1:$Q$10</definedName>
    <definedName name="Z_D504B807_AE7E_4042_848D_21D8E9CBBAC1_.wvu.PrintArea" localSheetId="13" hidden="1">Impactos!$A$1:$G$12</definedName>
    <definedName name="Z_D504B807_AE7E_4042_848D_21D8E9CBBAC1_.wvu.PrintArea" localSheetId="15" hidden="1">Resumen!$A$2:$O$31</definedName>
    <definedName name="Z_D504B807_AE7E_4042_848D_21D8E9CBBAC1_.wvu.PrintTitles" localSheetId="14" hidden="1">'(12) Tesorería xx'!$8:$9</definedName>
    <definedName name="Z_D504B807_AE7E_4042_848D_21D8E9CBBAC1_.wvu.PrintTitles" localSheetId="1" hidden="1">'(2) Juridica'!$7:$8</definedName>
    <definedName name="Z_D504B807_AE7E_4042_848D_21D8E9CBBAC1_.wvu.PrintTitles" localSheetId="3" hidden="1">'(4) Talento Humano'!$7:$8</definedName>
    <definedName name="Z_D504B807_AE7E_4042_848D_21D8E9CBBAC1_.wvu.PrintTitles" localSheetId="4" hidden="1">'(5) Seguridad y Salud T'!$8:$9</definedName>
    <definedName name="Z_D504B807_AE7E_4042_848D_21D8E9CBBAC1_.wvu.PrintTitles" localSheetId="5" hidden="1">'(6) Sistemas'!$8:$9</definedName>
    <definedName name="Z_D504B807_AE7E_4042_848D_21D8E9CBBAC1_.wvu.PrintTitles" localSheetId="6" hidden="1">'(7) Archivo Central'!$7:$8</definedName>
    <definedName name="Z_D504B807_AE7E_4042_848D_21D8E9CBBAC1_.wvu.PrintTitles" localSheetId="7" hidden="1">'(8) Contabilidad'!$8:$9</definedName>
    <definedName name="Z_D504B807_AE7E_4042_848D_21D8E9CBBAC1_.wvu.PrintTitles" localSheetId="8" hidden="1">'(9) Presupuesto'!$9:$10</definedName>
    <definedName name="Z_D504B807_AE7E_4042_848D_21D8E9CBBAC1_.wvu.PrintTitles" localSheetId="11" hidden="1">'Evaluación de Controles'!$1:$3</definedName>
    <definedName name="Z_D674221F_3F50_45D7_B99E_107AE99970DE_.wvu.Cols" localSheetId="0" hidden="1">'(1) Planeación'!#REF!,'(1) Planeación'!$E:$E,'(1) Planeación'!$J:$L,'(1) Planeación'!$P:$P,'(1) Planeación'!$R:$S,'(1) Planeación'!$U:$U</definedName>
    <definedName name="Z_D674221F_3F50_45D7_B99E_107AE99970DE_.wvu.Cols" localSheetId="1" hidden="1">'(2) Juridica'!#REF!,'(2) Juridica'!$E:$E,'(2) Juridica'!$J:$L,'(2) Juridica'!$P:$P,'(2) Juridica'!$R:$S,'(2) Juridica'!$U:$U</definedName>
    <definedName name="Z_D674221F_3F50_45D7_B99E_107AE99970DE_.wvu.Cols" localSheetId="2" hidden="1">'(3) Contratación'!#REF!,'(3) Contratación'!$E:$E,'(3) Contratación'!$J:$L,'(3) Contratación'!$P:$P,'(3) Contratación'!$R:$S,'(3) Contratación'!$U:$U</definedName>
    <definedName name="Z_D674221F_3F50_45D7_B99E_107AE99970DE_.wvu.Cols" localSheetId="3" hidden="1">'(4) Talento Humano'!#REF!,'(4) Talento Humano'!$E:$E,'(4) Talento Humano'!$J:$L,'(4) Talento Humano'!$P:$P,'(4) Talento Humano'!$R:$S,'(4) Talento Humano'!$U:$U</definedName>
    <definedName name="Z_D674221F_3F50_45D7_B99E_107AE99970DE_.wvu.Cols" localSheetId="4" hidden="1">'(5) Seguridad y Salud T'!#REF!,'(5) Seguridad y Salud T'!$E:$E,'(5) Seguridad y Salud T'!$J:$L,'(5) Seguridad y Salud T'!$P:$P,'(5) Seguridad y Salud T'!$R:$S,'(5) Seguridad y Salud T'!$U:$U</definedName>
    <definedName name="Z_D674221F_3F50_45D7_B99E_107AE99970DE_.wvu.Cols" localSheetId="7" hidden="1">'(8) Contabilidad'!$D:$D,'(8) Contabilidad'!$F:$F,'(8) Contabilidad'!$K:$M,'(8) Contabilidad'!$Q:$Q,'(8) Contabilidad'!$S:$T,'(8) Contabilidad'!$V:$V</definedName>
    <definedName name="Z_D674221F_3F50_45D7_B99E_107AE99970DE_.wvu.Cols" localSheetId="8" hidden="1">'(9) Presupuesto'!#REF!,'(9) Presupuesto'!$E:$E,'(9) Presupuesto'!$J:$L,'(9) Presupuesto'!$P:$P,'(9) Presupuesto'!$R:$S,'(9) Presupuesto'!$U:$U</definedName>
    <definedName name="Z_D674221F_3F50_45D7_B99E_107AE99970DE_.wvu.Cols" localSheetId="15" hidden="1">Resumen!$Q:$AE,Resumen!$AH:$AX</definedName>
    <definedName name="Z_D674221F_3F50_45D7_B99E_107AE99970DE_.wvu.PrintArea" localSheetId="9" hidden="1">'(10) Tesoreria'!$A$1:$U$12</definedName>
    <definedName name="Z_D674221F_3F50_45D7_B99E_107AE99970DE_.wvu.PrintArea" localSheetId="10" hidden="1">'(11) Almacén'!$A$1:$U$12</definedName>
    <definedName name="Z_D674221F_3F50_45D7_B99E_107AE99970DE_.wvu.PrintArea" localSheetId="14" hidden="1">'(12) Tesorería xx'!$A$1:$U$13</definedName>
    <definedName name="Z_D674221F_3F50_45D7_B99E_107AE99970DE_.wvu.PrintArea" localSheetId="1" hidden="1">'(2) Juridica'!$B$1:$U$10</definedName>
    <definedName name="Z_D674221F_3F50_45D7_B99E_107AE99970DE_.wvu.PrintArea" localSheetId="2" hidden="1">'(3) Contratación'!$A$1:$U$10</definedName>
    <definedName name="Z_D674221F_3F50_45D7_B99E_107AE99970DE_.wvu.PrintArea" localSheetId="3" hidden="1">'(4) Talento Humano'!$A$2:$U$12</definedName>
    <definedName name="Z_D674221F_3F50_45D7_B99E_107AE99970DE_.wvu.PrintArea" localSheetId="4" hidden="1">'(5) Seguridad y Salud T'!$A$1:$U$12</definedName>
    <definedName name="Z_D674221F_3F50_45D7_B99E_107AE99970DE_.wvu.PrintArea" localSheetId="5" hidden="1">'(6) Sistemas'!$A$1:$U$13</definedName>
    <definedName name="Z_D674221F_3F50_45D7_B99E_107AE99970DE_.wvu.PrintArea" localSheetId="6" hidden="1">'(7) Archivo Central'!$A$1:$U$12</definedName>
    <definedName name="Z_D674221F_3F50_45D7_B99E_107AE99970DE_.wvu.PrintArea" localSheetId="7" hidden="1">'(8) Contabilidad'!$A$1:$V$13</definedName>
    <definedName name="Z_D674221F_3F50_45D7_B99E_107AE99970DE_.wvu.PrintArea" localSheetId="8" hidden="1">'(9) Presupuesto'!$A$4:$U$12</definedName>
    <definedName name="Z_D674221F_3F50_45D7_B99E_107AE99970DE_.wvu.PrintArea" localSheetId="11" hidden="1">'Evaluación de Controles'!$B$1:$Y$43</definedName>
    <definedName name="Z_D674221F_3F50_45D7_B99E_107AE99970DE_.wvu.PrintArea" localSheetId="16" hidden="1">Evolución!$K$1:$Q$10</definedName>
    <definedName name="Z_D674221F_3F50_45D7_B99E_107AE99970DE_.wvu.PrintArea" localSheetId="13" hidden="1">Impactos!$A$1:$G$12</definedName>
    <definedName name="Z_D674221F_3F50_45D7_B99E_107AE99970DE_.wvu.PrintArea" localSheetId="15" hidden="1">Resumen!$A$2:$O$31</definedName>
    <definedName name="Z_D674221F_3F50_45D7_B99E_107AE99970DE_.wvu.PrintTitles" localSheetId="14" hidden="1">'(12) Tesorería xx'!$8:$9</definedName>
    <definedName name="Z_D674221F_3F50_45D7_B99E_107AE99970DE_.wvu.PrintTitles" localSheetId="1" hidden="1">'(2) Juridica'!$7:$8</definedName>
    <definedName name="Z_D674221F_3F50_45D7_B99E_107AE99970DE_.wvu.PrintTitles" localSheetId="3" hidden="1">'(4) Talento Humano'!$7:$8</definedName>
    <definedName name="Z_D674221F_3F50_45D7_B99E_107AE99970DE_.wvu.PrintTitles" localSheetId="4" hidden="1">'(5) Seguridad y Salud T'!$8:$9</definedName>
    <definedName name="Z_D674221F_3F50_45D7_B99E_107AE99970DE_.wvu.PrintTitles" localSheetId="5" hidden="1">'(6) Sistemas'!$8:$9</definedName>
    <definedName name="Z_D674221F_3F50_45D7_B99E_107AE99970DE_.wvu.PrintTitles" localSheetId="6" hidden="1">'(7) Archivo Central'!$7:$8</definedName>
    <definedName name="Z_D674221F_3F50_45D7_B99E_107AE99970DE_.wvu.PrintTitles" localSheetId="7" hidden="1">'(8) Contabilidad'!$8:$9</definedName>
    <definedName name="Z_D674221F_3F50_45D7_B99E_107AE99970DE_.wvu.PrintTitles" localSheetId="8" hidden="1">'(9) Presupuesto'!$9:$10</definedName>
    <definedName name="Z_D674221F_3F50_45D7_B99E_107AE99970DE_.wvu.PrintTitles" localSheetId="11" hidden="1">'Evaluación de Controles'!$1:$3</definedName>
    <definedName name="Z_D8BB7E15_0E8F_45FC_AD1A_6D8C295A087C_.wvu.Cols" localSheetId="0" hidden="1">'(1) Planeación'!#REF!,'(1) Planeación'!$E:$E,'(1) Planeación'!$J:$L,'(1) Planeación'!$P:$P,'(1) Planeación'!$R:$S,'(1) Planeación'!$U:$U</definedName>
    <definedName name="Z_D8BB7E15_0E8F_45FC_AD1A_6D8C295A087C_.wvu.Cols" localSheetId="14" hidden="1">'(12) Tesorería xx'!#REF!,'(12) Tesorería xx'!$E:$E,'(12) Tesorería xx'!$J:$L,'(12) Tesorería xx'!$P:$P,'(12) Tesorería xx'!$R:$S,'(12) Tesorería xx'!$U:$W</definedName>
    <definedName name="Z_D8BB7E15_0E8F_45FC_AD1A_6D8C295A087C_.wvu.Cols" localSheetId="1" hidden="1">'(2) Juridica'!#REF!,'(2) Juridica'!$E:$E,'(2) Juridica'!$J:$L,'(2) Juridica'!$P:$P,'(2) Juridica'!$R:$S,'(2) Juridica'!$U:$U</definedName>
    <definedName name="Z_D8BB7E15_0E8F_45FC_AD1A_6D8C295A087C_.wvu.Cols" localSheetId="2" hidden="1">'(3) Contratación'!#REF!,'(3) Contratación'!$E:$E,'(3) Contratación'!$J:$L,'(3) Contratación'!$P:$P,'(3) Contratación'!$R:$S,'(3) Contratación'!$U:$U</definedName>
    <definedName name="Z_D8BB7E15_0E8F_45FC_AD1A_6D8C295A087C_.wvu.Cols" localSheetId="3" hidden="1">'(4) Talento Humano'!#REF!,'(4) Talento Humano'!$E:$E,'(4) Talento Humano'!$J:$L,'(4) Talento Humano'!$P:$P,'(4) Talento Humano'!$R:$S,'(4) Talento Humano'!$U:$U</definedName>
    <definedName name="Z_D8BB7E15_0E8F_45FC_AD1A_6D8C295A087C_.wvu.Cols" localSheetId="4" hidden="1">'(5) Seguridad y Salud T'!#REF!,'(5) Seguridad y Salud T'!$E:$E,'(5) Seguridad y Salud T'!$J:$L,'(5) Seguridad y Salud T'!$P:$P,'(5) Seguridad y Salud T'!$R:$S,'(5) Seguridad y Salud T'!$U:$U</definedName>
    <definedName name="Z_D8BB7E15_0E8F_45FC_AD1A_6D8C295A087C_.wvu.Cols" localSheetId="5" hidden="1">'(6) Sistemas'!#REF!,'(6) Sistemas'!$E:$E,'(6) Sistemas'!$J:$L,'(6) Sistemas'!$P:$P,'(6) Sistemas'!$R:$S,'(6) Sistemas'!$U:$U</definedName>
    <definedName name="Z_D8BB7E15_0E8F_45FC_AD1A_6D8C295A087C_.wvu.Cols" localSheetId="6" hidden="1">'(7) Archivo Central'!#REF!,'(7) Archivo Central'!$E:$E,'(7) Archivo Central'!$J:$L,'(7) Archivo Central'!$P:$P,'(7) Archivo Central'!$R:$S,'(7) Archivo Central'!$U:$U</definedName>
    <definedName name="Z_D8BB7E15_0E8F_45FC_AD1A_6D8C295A087C_.wvu.Cols" localSheetId="7" hidden="1">'(8) Contabilidad'!$D:$D,'(8) Contabilidad'!$F:$F,'(8) Contabilidad'!$K:$M,'(8) Contabilidad'!$Q:$Q,'(8) Contabilidad'!$S:$T,'(8) Contabilidad'!$V:$V</definedName>
    <definedName name="Z_D8BB7E15_0E8F_45FC_AD1A_6D8C295A087C_.wvu.Cols" localSheetId="8" hidden="1">'(9) Presupuesto'!#REF!,'(9) Presupuesto'!$E:$E,'(9) Presupuesto'!$J:$L,'(9) Presupuesto'!$P:$P,'(9) Presupuesto'!$R:$S,'(9) Presupuesto'!$U:$U</definedName>
    <definedName name="Z_D8BB7E15_0E8F_45FC_AD1A_6D8C295A087C_.wvu.Cols" localSheetId="15" hidden="1">Resumen!$Q:$AE,Resumen!$AH:$AX</definedName>
    <definedName name="Z_D8BB7E15_0E8F_45FC_AD1A_6D8C295A087C_.wvu.PrintArea" localSheetId="9" hidden="1">'(10) Tesoreria'!$A$1:$U$12</definedName>
    <definedName name="Z_D8BB7E15_0E8F_45FC_AD1A_6D8C295A087C_.wvu.PrintArea" localSheetId="10" hidden="1">'(11) Almacén'!$A$1:$U$12</definedName>
    <definedName name="Z_D8BB7E15_0E8F_45FC_AD1A_6D8C295A087C_.wvu.PrintArea" localSheetId="14" hidden="1">'(12) Tesorería xx'!$A$1:$U$13</definedName>
    <definedName name="Z_D8BB7E15_0E8F_45FC_AD1A_6D8C295A087C_.wvu.PrintArea" localSheetId="1" hidden="1">'(2) Juridica'!$B$1:$U$10</definedName>
    <definedName name="Z_D8BB7E15_0E8F_45FC_AD1A_6D8C295A087C_.wvu.PrintArea" localSheetId="2" hidden="1">'(3) Contratación'!$A$1:$U$10</definedName>
    <definedName name="Z_D8BB7E15_0E8F_45FC_AD1A_6D8C295A087C_.wvu.PrintArea" localSheetId="3" hidden="1">'(4) Talento Humano'!$A$2:$U$12</definedName>
    <definedName name="Z_D8BB7E15_0E8F_45FC_AD1A_6D8C295A087C_.wvu.PrintArea" localSheetId="4" hidden="1">'(5) Seguridad y Salud T'!$A$1:$U$12</definedName>
    <definedName name="Z_D8BB7E15_0E8F_45FC_AD1A_6D8C295A087C_.wvu.PrintArea" localSheetId="5" hidden="1">'(6) Sistemas'!$A$1:$U$13</definedName>
    <definedName name="Z_D8BB7E15_0E8F_45FC_AD1A_6D8C295A087C_.wvu.PrintArea" localSheetId="6" hidden="1">'(7) Archivo Central'!$A$1:$U$12</definedName>
    <definedName name="Z_D8BB7E15_0E8F_45FC_AD1A_6D8C295A087C_.wvu.PrintArea" localSheetId="7" hidden="1">'(8) Contabilidad'!$A$1:$V$13</definedName>
    <definedName name="Z_D8BB7E15_0E8F_45FC_AD1A_6D8C295A087C_.wvu.PrintArea" localSheetId="8" hidden="1">'(9) Presupuesto'!$A$4:$U$12</definedName>
    <definedName name="Z_D8BB7E15_0E8F_45FC_AD1A_6D8C295A087C_.wvu.PrintArea" localSheetId="11" hidden="1">'Evaluación de Controles'!$B$1:$Y$43</definedName>
    <definedName name="Z_D8BB7E15_0E8F_45FC_AD1A_6D8C295A087C_.wvu.PrintArea" localSheetId="16" hidden="1">Evolución!$K$1:$Q$10</definedName>
    <definedName name="Z_D8BB7E15_0E8F_45FC_AD1A_6D8C295A087C_.wvu.PrintArea" localSheetId="13" hidden="1">Impactos!$A$1:$G$12</definedName>
    <definedName name="Z_D8BB7E15_0E8F_45FC_AD1A_6D8C295A087C_.wvu.PrintArea" localSheetId="15" hidden="1">Resumen!$A$2:$O$31</definedName>
    <definedName name="Z_D8BB7E15_0E8F_45FC_AD1A_6D8C295A087C_.wvu.PrintTitles" localSheetId="14" hidden="1">'(12) Tesorería xx'!$8:$9</definedName>
    <definedName name="Z_D8BB7E15_0E8F_45FC_AD1A_6D8C295A087C_.wvu.PrintTitles" localSheetId="1" hidden="1">'(2) Juridica'!$7:$8</definedName>
    <definedName name="Z_D8BB7E15_0E8F_45FC_AD1A_6D8C295A087C_.wvu.PrintTitles" localSheetId="3" hidden="1">'(4) Talento Humano'!$7:$8</definedName>
    <definedName name="Z_D8BB7E15_0E8F_45FC_AD1A_6D8C295A087C_.wvu.PrintTitles" localSheetId="4" hidden="1">'(5) Seguridad y Salud T'!$8:$9</definedName>
    <definedName name="Z_D8BB7E15_0E8F_45FC_AD1A_6D8C295A087C_.wvu.PrintTitles" localSheetId="5" hidden="1">'(6) Sistemas'!$8:$9</definedName>
    <definedName name="Z_D8BB7E15_0E8F_45FC_AD1A_6D8C295A087C_.wvu.PrintTitles" localSheetId="6" hidden="1">'(7) Archivo Central'!$7:$8</definedName>
    <definedName name="Z_D8BB7E15_0E8F_45FC_AD1A_6D8C295A087C_.wvu.PrintTitles" localSheetId="7" hidden="1">'(8) Contabilidad'!$8:$9</definedName>
    <definedName name="Z_D8BB7E15_0E8F_45FC_AD1A_6D8C295A087C_.wvu.PrintTitles" localSheetId="8" hidden="1">'(9) Presupuesto'!$9:$10</definedName>
    <definedName name="Z_D8BB7E15_0E8F_45FC_AD1A_6D8C295A087C_.wvu.PrintTitles" localSheetId="11" hidden="1">'Evaluación de Controles'!$1:$3</definedName>
    <definedName name="Z_DC041AD4_35AB_4F1B_9F3D_F08C88A9A16C_.wvu.Cols" localSheetId="0" hidden="1">'(1) Planeación'!#REF!,'(1) Planeación'!$E:$E,'(1) Planeación'!$J:$L,'(1) Planeación'!$P:$P,'(1) Planeación'!$R:$S,'(1) Planeación'!$U:$U</definedName>
    <definedName name="Z_DC041AD4_35AB_4F1B_9F3D_F08C88A9A16C_.wvu.Cols" localSheetId="1" hidden="1">'(2) Juridica'!#REF!,'(2) Juridica'!$E:$E,'(2) Juridica'!$J:$L,'(2) Juridica'!$P:$P,'(2) Juridica'!$R:$S,'(2) Juridica'!$U:$U</definedName>
    <definedName name="Z_DC041AD4_35AB_4F1B_9F3D_F08C88A9A16C_.wvu.Cols" localSheetId="2" hidden="1">'(3) Contratación'!#REF!,'(3) Contratación'!$E:$E,'(3) Contratación'!$J:$L,'(3) Contratación'!$P:$P,'(3) Contratación'!$R:$S,'(3) Contratación'!$U:$U</definedName>
    <definedName name="Z_DC041AD4_35AB_4F1B_9F3D_F08C88A9A16C_.wvu.Cols" localSheetId="3" hidden="1">'(4) Talento Humano'!#REF!,'(4) Talento Humano'!$E:$E,'(4) Talento Humano'!$J:$L,'(4) Talento Humano'!$P:$P,'(4) Talento Humano'!$R:$S,'(4) Talento Humano'!$U:$U</definedName>
    <definedName name="Z_DC041AD4_35AB_4F1B_9F3D_F08C88A9A16C_.wvu.Cols" localSheetId="4" hidden="1">'(5) Seguridad y Salud T'!#REF!,'(5) Seguridad y Salud T'!$E:$E,'(5) Seguridad y Salud T'!$J:$L,'(5) Seguridad y Salud T'!$P:$P,'(5) Seguridad y Salud T'!$R:$S,'(5) Seguridad y Salud T'!$U:$U</definedName>
    <definedName name="Z_DC041AD4_35AB_4F1B_9F3D_F08C88A9A16C_.wvu.Cols" localSheetId="7" hidden="1">'(8) Contabilidad'!$D:$D,'(8) Contabilidad'!$F:$F,'(8) Contabilidad'!$K:$M,'(8) Contabilidad'!$Q:$Q,'(8) Contabilidad'!$S:$T,'(8) Contabilidad'!$V:$V</definedName>
    <definedName name="Z_DC041AD4_35AB_4F1B_9F3D_F08C88A9A16C_.wvu.Cols" localSheetId="8" hidden="1">'(9) Presupuesto'!#REF!,'(9) Presupuesto'!$E:$E,'(9) Presupuesto'!$J:$L,'(9) Presupuesto'!$P:$P,'(9) Presupuesto'!$R:$S,'(9) Presupuesto'!$U:$U</definedName>
    <definedName name="Z_DC041AD4_35AB_4F1B_9F3D_F08C88A9A16C_.wvu.Cols" localSheetId="15" hidden="1">Resumen!$Q:$AE,Resumen!$AH:$AX</definedName>
    <definedName name="Z_DC041AD4_35AB_4F1B_9F3D_F08C88A9A16C_.wvu.PrintArea" localSheetId="9" hidden="1">'(10) Tesoreria'!$A$1:$U$12</definedName>
    <definedName name="Z_DC041AD4_35AB_4F1B_9F3D_F08C88A9A16C_.wvu.PrintArea" localSheetId="10" hidden="1">'(11) Almacén'!$A$1:$U$12</definedName>
    <definedName name="Z_DC041AD4_35AB_4F1B_9F3D_F08C88A9A16C_.wvu.PrintArea" localSheetId="14" hidden="1">'(12) Tesorería xx'!$A$1:$U$13</definedName>
    <definedName name="Z_DC041AD4_35AB_4F1B_9F3D_F08C88A9A16C_.wvu.PrintArea" localSheetId="1" hidden="1">'(2) Juridica'!$B$1:$U$10</definedName>
    <definedName name="Z_DC041AD4_35AB_4F1B_9F3D_F08C88A9A16C_.wvu.PrintArea" localSheetId="2" hidden="1">'(3) Contratación'!$A$1:$U$10</definedName>
    <definedName name="Z_DC041AD4_35AB_4F1B_9F3D_F08C88A9A16C_.wvu.PrintArea" localSheetId="3" hidden="1">'(4) Talento Humano'!$A$2:$U$12</definedName>
    <definedName name="Z_DC041AD4_35AB_4F1B_9F3D_F08C88A9A16C_.wvu.PrintArea" localSheetId="4" hidden="1">'(5) Seguridad y Salud T'!$A$1:$U$12</definedName>
    <definedName name="Z_DC041AD4_35AB_4F1B_9F3D_F08C88A9A16C_.wvu.PrintArea" localSheetId="5" hidden="1">'(6) Sistemas'!$A$1:$U$13</definedName>
    <definedName name="Z_DC041AD4_35AB_4F1B_9F3D_F08C88A9A16C_.wvu.PrintArea" localSheetId="6" hidden="1">'(7) Archivo Central'!$A$1:$U$12</definedName>
    <definedName name="Z_DC041AD4_35AB_4F1B_9F3D_F08C88A9A16C_.wvu.PrintArea" localSheetId="7" hidden="1">'(8) Contabilidad'!$A$1:$V$13</definedName>
    <definedName name="Z_DC041AD4_35AB_4F1B_9F3D_F08C88A9A16C_.wvu.PrintArea" localSheetId="8" hidden="1">'(9) Presupuesto'!$A$4:$U$12</definedName>
    <definedName name="Z_DC041AD4_35AB_4F1B_9F3D_F08C88A9A16C_.wvu.PrintArea" localSheetId="11" hidden="1">'Evaluación de Controles'!$B$1:$Y$43</definedName>
    <definedName name="Z_DC041AD4_35AB_4F1B_9F3D_F08C88A9A16C_.wvu.PrintArea" localSheetId="16" hidden="1">Evolución!$K$1:$Q$10</definedName>
    <definedName name="Z_DC041AD4_35AB_4F1B_9F3D_F08C88A9A16C_.wvu.PrintArea" localSheetId="13" hidden="1">Impactos!$A$1:$G$12</definedName>
    <definedName name="Z_DC041AD4_35AB_4F1B_9F3D_F08C88A9A16C_.wvu.PrintArea" localSheetId="15" hidden="1">Resumen!$A$2:$O$31</definedName>
    <definedName name="Z_DC041AD4_35AB_4F1B_9F3D_F08C88A9A16C_.wvu.PrintTitles" localSheetId="14" hidden="1">'(12) Tesorería xx'!$8:$9</definedName>
    <definedName name="Z_DC041AD4_35AB_4F1B_9F3D_F08C88A9A16C_.wvu.PrintTitles" localSheetId="1" hidden="1">'(2) Juridica'!$7:$8</definedName>
    <definedName name="Z_DC041AD4_35AB_4F1B_9F3D_F08C88A9A16C_.wvu.PrintTitles" localSheetId="3" hidden="1">'(4) Talento Humano'!$7:$8</definedName>
    <definedName name="Z_DC041AD4_35AB_4F1B_9F3D_F08C88A9A16C_.wvu.PrintTitles" localSheetId="4" hidden="1">'(5) Seguridad y Salud T'!$8:$9</definedName>
    <definedName name="Z_DC041AD4_35AB_4F1B_9F3D_F08C88A9A16C_.wvu.PrintTitles" localSheetId="5" hidden="1">'(6) Sistemas'!$8:$9</definedName>
    <definedName name="Z_DC041AD4_35AB_4F1B_9F3D_F08C88A9A16C_.wvu.PrintTitles" localSheetId="6" hidden="1">'(7) Archivo Central'!$7:$8</definedName>
    <definedName name="Z_DC041AD4_35AB_4F1B_9F3D_F08C88A9A16C_.wvu.PrintTitles" localSheetId="7" hidden="1">'(8) Contabilidad'!$8:$9</definedName>
    <definedName name="Z_DC041AD4_35AB_4F1B_9F3D_F08C88A9A16C_.wvu.PrintTitles" localSheetId="8" hidden="1">'(9) Presupuesto'!$9:$10</definedName>
    <definedName name="Z_DC041AD4_35AB_4F1B_9F3D_F08C88A9A16C_.wvu.PrintTitles" localSheetId="11" hidden="1">'Evaluación de Controles'!$1:$3</definedName>
    <definedName name="Z_E51A7B7A_B72C_4D0D_BEC9_3100296DDB1B_.wvu.Cols" localSheetId="0" hidden="1">'(1) Planeación'!#REF!,'(1) Planeación'!$E:$E,'(1) Planeación'!$J:$L,'(1) Planeación'!$P:$P,'(1) Planeación'!$R:$S,'(1) Planeación'!$U:$U</definedName>
    <definedName name="Z_E51A7B7A_B72C_4D0D_BEC9_3100296DDB1B_.wvu.Cols" localSheetId="1" hidden="1">'(2) Juridica'!#REF!,'(2) Juridica'!$E:$E,'(2) Juridica'!$J:$L,'(2) Juridica'!$P:$P,'(2) Juridica'!$R:$S,'(2) Juridica'!$U:$U</definedName>
    <definedName name="Z_E51A7B7A_B72C_4D0D_BEC9_3100296DDB1B_.wvu.Cols" localSheetId="2" hidden="1">'(3) Contratación'!#REF!,'(3) Contratación'!$E:$E,'(3) Contratación'!$J:$L,'(3) Contratación'!$P:$P,'(3) Contratación'!$R:$S,'(3) Contratación'!$U:$U</definedName>
    <definedName name="Z_E51A7B7A_B72C_4D0D_BEC9_3100296DDB1B_.wvu.Cols" localSheetId="3" hidden="1">'(4) Talento Humano'!#REF!,'(4) Talento Humano'!$E:$E,'(4) Talento Humano'!$J:$L,'(4) Talento Humano'!$P:$P,'(4) Talento Humano'!$R:$S,'(4) Talento Humano'!$U:$U</definedName>
    <definedName name="Z_E51A7B7A_B72C_4D0D_BEC9_3100296DDB1B_.wvu.Cols" localSheetId="4" hidden="1">'(5) Seguridad y Salud T'!#REF!,'(5) Seguridad y Salud T'!$E:$E,'(5) Seguridad y Salud T'!$J:$L,'(5) Seguridad y Salud T'!$P:$P,'(5) Seguridad y Salud T'!$R:$S,'(5) Seguridad y Salud T'!$U:$U</definedName>
    <definedName name="Z_E51A7B7A_B72C_4D0D_BEC9_3100296DDB1B_.wvu.Cols" localSheetId="7" hidden="1">'(8) Contabilidad'!$D:$D,'(8) Contabilidad'!$F:$F,'(8) Contabilidad'!$K:$M,'(8) Contabilidad'!$Q:$Q,'(8) Contabilidad'!$S:$T,'(8) Contabilidad'!$V:$V</definedName>
    <definedName name="Z_E51A7B7A_B72C_4D0D_BEC9_3100296DDB1B_.wvu.Cols" localSheetId="8" hidden="1">'(9) Presupuesto'!#REF!,'(9) Presupuesto'!$E:$E,'(9) Presupuesto'!$J:$L,'(9) Presupuesto'!$P:$P,'(9) Presupuesto'!$R:$S,'(9) Presupuesto'!$U:$U</definedName>
    <definedName name="Z_E51A7B7A_B72C_4D0D_BEC9_3100296DDB1B_.wvu.Cols" localSheetId="15" hidden="1">Resumen!$Q:$AE,Resumen!$AH:$AX</definedName>
    <definedName name="Z_E51A7B7A_B72C_4D0D_BEC9_3100296DDB1B_.wvu.PrintArea" localSheetId="9" hidden="1">'(10) Tesoreria'!$A$1:$U$12</definedName>
    <definedName name="Z_E51A7B7A_B72C_4D0D_BEC9_3100296DDB1B_.wvu.PrintArea" localSheetId="10" hidden="1">'(11) Almacén'!$A$1:$U$12</definedName>
    <definedName name="Z_E51A7B7A_B72C_4D0D_BEC9_3100296DDB1B_.wvu.PrintArea" localSheetId="14" hidden="1">'(12) Tesorería xx'!$A$1:$U$13</definedName>
    <definedName name="Z_E51A7B7A_B72C_4D0D_BEC9_3100296DDB1B_.wvu.PrintArea" localSheetId="1" hidden="1">'(2) Juridica'!$B$1:$U$10</definedName>
    <definedName name="Z_E51A7B7A_B72C_4D0D_BEC9_3100296DDB1B_.wvu.PrintArea" localSheetId="2" hidden="1">'(3) Contratación'!$A$1:$U$10</definedName>
    <definedName name="Z_E51A7B7A_B72C_4D0D_BEC9_3100296DDB1B_.wvu.PrintArea" localSheetId="3" hidden="1">'(4) Talento Humano'!$A$2:$U$12</definedName>
    <definedName name="Z_E51A7B7A_B72C_4D0D_BEC9_3100296DDB1B_.wvu.PrintArea" localSheetId="4" hidden="1">'(5) Seguridad y Salud T'!$A$1:$U$12</definedName>
    <definedName name="Z_E51A7B7A_B72C_4D0D_BEC9_3100296DDB1B_.wvu.PrintArea" localSheetId="5" hidden="1">'(6) Sistemas'!$A$1:$U$13</definedName>
    <definedName name="Z_E51A7B7A_B72C_4D0D_BEC9_3100296DDB1B_.wvu.PrintArea" localSheetId="6" hidden="1">'(7) Archivo Central'!$A$1:$U$12</definedName>
    <definedName name="Z_E51A7B7A_B72C_4D0D_BEC9_3100296DDB1B_.wvu.PrintArea" localSheetId="7" hidden="1">'(8) Contabilidad'!$A$1:$V$13</definedName>
    <definedName name="Z_E51A7B7A_B72C_4D0D_BEC9_3100296DDB1B_.wvu.PrintArea" localSheetId="8" hidden="1">'(9) Presupuesto'!$A$4:$U$12</definedName>
    <definedName name="Z_E51A7B7A_B72C_4D0D_BEC9_3100296DDB1B_.wvu.PrintArea" localSheetId="11" hidden="1">'Evaluación de Controles'!$B$1:$Y$43</definedName>
    <definedName name="Z_E51A7B7A_B72C_4D0D_BEC9_3100296DDB1B_.wvu.PrintArea" localSheetId="16" hidden="1">Evolución!$K$1:$Q$10</definedName>
    <definedName name="Z_E51A7B7A_B72C_4D0D_BEC9_3100296DDB1B_.wvu.PrintArea" localSheetId="13" hidden="1">Impactos!$A$1:$G$12</definedName>
    <definedName name="Z_E51A7B7A_B72C_4D0D_BEC9_3100296DDB1B_.wvu.PrintArea" localSheetId="15" hidden="1">Resumen!$A$2:$O$31</definedName>
    <definedName name="Z_E51A7B7A_B72C_4D0D_BEC9_3100296DDB1B_.wvu.PrintTitles" localSheetId="14" hidden="1">'(12) Tesorería xx'!$8:$9</definedName>
    <definedName name="Z_E51A7B7A_B72C_4D0D_BEC9_3100296DDB1B_.wvu.PrintTitles" localSheetId="1" hidden="1">'(2) Juridica'!$7:$8</definedName>
    <definedName name="Z_E51A7B7A_B72C_4D0D_BEC9_3100296DDB1B_.wvu.PrintTitles" localSheetId="3" hidden="1">'(4) Talento Humano'!$7:$8</definedName>
    <definedName name="Z_E51A7B7A_B72C_4D0D_BEC9_3100296DDB1B_.wvu.PrintTitles" localSheetId="4" hidden="1">'(5) Seguridad y Salud T'!$8:$9</definedName>
    <definedName name="Z_E51A7B7A_B72C_4D0D_BEC9_3100296DDB1B_.wvu.PrintTitles" localSheetId="5" hidden="1">'(6) Sistemas'!$8:$9</definedName>
    <definedName name="Z_E51A7B7A_B72C_4D0D_BEC9_3100296DDB1B_.wvu.PrintTitles" localSheetId="6" hidden="1">'(7) Archivo Central'!$7:$8</definedName>
    <definedName name="Z_E51A7B7A_B72C_4D0D_BEC9_3100296DDB1B_.wvu.PrintTitles" localSheetId="7" hidden="1">'(8) Contabilidad'!$8:$9</definedName>
    <definedName name="Z_E51A7B7A_B72C_4D0D_BEC9_3100296DDB1B_.wvu.PrintTitles" localSheetId="8" hidden="1">'(9) Presupuesto'!$9:$10</definedName>
    <definedName name="Z_E51A7B7A_B72C_4D0D_BEC9_3100296DDB1B_.wvu.PrintTitles" localSheetId="11" hidden="1">'Evaluación de Controles'!$1:$3</definedName>
    <definedName name="Z_F7D68F61_F89A_4541_9A78_C25C58CA23E3_.wvu.Cols" localSheetId="0" hidden="1">'(1) Planeación'!#REF!,'(1) Planeación'!$E:$E,'(1) Planeación'!$J:$L,'(1) Planeación'!$P:$P,'(1) Planeación'!$R:$S,'(1) Planeación'!$U:$U</definedName>
    <definedName name="Z_F7D68F61_F89A_4541_9A78_C25C58CA23E3_.wvu.Cols" localSheetId="15" hidden="1">Resumen!$Q:$AE,Resumen!$AH:$AX</definedName>
    <definedName name="Z_F7D68F61_F89A_4541_9A78_C25C58CA23E3_.wvu.PrintArea" localSheetId="9" hidden="1">'(10) Tesoreria'!$A$1:$U$12</definedName>
    <definedName name="Z_F7D68F61_F89A_4541_9A78_C25C58CA23E3_.wvu.PrintArea" localSheetId="10" hidden="1">'(11) Almacén'!$A$1:$U$12</definedName>
    <definedName name="Z_F7D68F61_F89A_4541_9A78_C25C58CA23E3_.wvu.PrintArea" localSheetId="14" hidden="1">'(12) Tesorería xx'!$A$1:$U$13</definedName>
    <definedName name="Z_F7D68F61_F89A_4541_9A78_C25C58CA23E3_.wvu.PrintArea" localSheetId="1" hidden="1">'(2) Juridica'!$B$1:$U$10</definedName>
    <definedName name="Z_F7D68F61_F89A_4541_9A78_C25C58CA23E3_.wvu.PrintArea" localSheetId="2" hidden="1">'(3) Contratación'!$A$1:$U$10</definedName>
    <definedName name="Z_F7D68F61_F89A_4541_9A78_C25C58CA23E3_.wvu.PrintArea" localSheetId="3" hidden="1">'(4) Talento Humano'!$A$2:$U$12</definedName>
    <definedName name="Z_F7D68F61_F89A_4541_9A78_C25C58CA23E3_.wvu.PrintArea" localSheetId="4" hidden="1">'(5) Seguridad y Salud T'!$A$1:$U$12</definedName>
    <definedName name="Z_F7D68F61_F89A_4541_9A78_C25C58CA23E3_.wvu.PrintArea" localSheetId="5" hidden="1">'(6) Sistemas'!$A$1:$U$13</definedName>
    <definedName name="Z_F7D68F61_F89A_4541_9A78_C25C58CA23E3_.wvu.PrintArea" localSheetId="6" hidden="1">'(7) Archivo Central'!$A$1:$U$12</definedName>
    <definedName name="Z_F7D68F61_F89A_4541_9A78_C25C58CA23E3_.wvu.PrintArea" localSheetId="7" hidden="1">'(8) Contabilidad'!$A$1:$V$13</definedName>
    <definedName name="Z_F7D68F61_F89A_4541_9A78_C25C58CA23E3_.wvu.PrintArea" localSheetId="8" hidden="1">'(9) Presupuesto'!$A$4:$U$12</definedName>
    <definedName name="Z_F7D68F61_F89A_4541_9A78_C25C58CA23E3_.wvu.PrintArea" localSheetId="11" hidden="1">'Evaluación de Controles'!$B$1:$Y$43</definedName>
    <definedName name="Z_F7D68F61_F89A_4541_9A78_C25C58CA23E3_.wvu.PrintArea" localSheetId="16" hidden="1">Evolución!$K$1:$Q$10</definedName>
    <definedName name="Z_F7D68F61_F89A_4541_9A78_C25C58CA23E3_.wvu.PrintArea" localSheetId="13" hidden="1">Impactos!$A$1:$G$12</definedName>
    <definedName name="Z_F7D68F61_F89A_4541_9A78_C25C58CA23E3_.wvu.PrintArea" localSheetId="15" hidden="1">Resumen!$A$2:$O$31</definedName>
    <definedName name="Z_F7D68F61_F89A_4541_9A78_C25C58CA23E3_.wvu.PrintTitles" localSheetId="14" hidden="1">'(12) Tesorería xx'!$8:$9</definedName>
    <definedName name="Z_F7D68F61_F89A_4541_9A78_C25C58CA23E3_.wvu.PrintTitles" localSheetId="1" hidden="1">'(2) Juridica'!$7:$8</definedName>
    <definedName name="Z_F7D68F61_F89A_4541_9A78_C25C58CA23E3_.wvu.PrintTitles" localSheetId="3" hidden="1">'(4) Talento Humano'!$7:$8</definedName>
    <definedName name="Z_F7D68F61_F89A_4541_9A78_C25C58CA23E3_.wvu.PrintTitles" localSheetId="4" hidden="1">'(5) Seguridad y Salud T'!$8:$9</definedName>
    <definedName name="Z_F7D68F61_F89A_4541_9A78_C25C58CA23E3_.wvu.PrintTitles" localSheetId="5" hidden="1">'(6) Sistemas'!$8:$9</definedName>
    <definedName name="Z_F7D68F61_F89A_4541_9A78_C25C58CA23E3_.wvu.PrintTitles" localSheetId="6" hidden="1">'(7) Archivo Central'!$7:$8</definedName>
    <definedName name="Z_F7D68F61_F89A_4541_9A78_C25C58CA23E3_.wvu.PrintTitles" localSheetId="7" hidden="1">'(8) Contabilidad'!$8:$9</definedName>
    <definedName name="Z_F7D68F61_F89A_4541_9A78_C25C58CA23E3_.wvu.PrintTitles" localSheetId="8" hidden="1">'(9) Presupuesto'!$9:$10</definedName>
    <definedName name="Z_F7D68F61_F89A_4541_9A78_C25C58CA23E3_.wvu.PrintTitles" localSheetId="11" hidden="1">'Evaluación de Controles'!$1:$3</definedName>
  </definedNames>
  <calcPr calcId="152511"/>
</workbook>
</file>

<file path=xl/calcChain.xml><?xml version="1.0" encoding="utf-8"?>
<calcChain xmlns="http://schemas.openxmlformats.org/spreadsheetml/2006/main">
  <c r="X39" i="16" l="1"/>
  <c r="L12" i="23" s="1"/>
  <c r="N12" i="23" s="1"/>
  <c r="N9" i="23"/>
  <c r="N10" i="23"/>
  <c r="N11" i="23"/>
  <c r="O11" i="23" s="1"/>
  <c r="N13" i="23"/>
  <c r="N8" i="23"/>
  <c r="X34" i="16"/>
  <c r="N11" i="7"/>
  <c r="K9" i="12"/>
  <c r="K10" i="12"/>
  <c r="K11" i="12"/>
  <c r="K10" i="6"/>
  <c r="N10" i="1"/>
  <c r="N9" i="1"/>
  <c r="X28" i="16"/>
  <c r="X29" i="16"/>
  <c r="X30" i="16"/>
  <c r="H10" i="1"/>
  <c r="K10" i="1"/>
  <c r="L10" i="1"/>
  <c r="M10" i="1" s="1"/>
  <c r="H11" i="23"/>
  <c r="K11" i="23"/>
  <c r="K10" i="23"/>
  <c r="L12" i="7"/>
  <c r="M12" i="7" s="1"/>
  <c r="K12" i="7"/>
  <c r="H12" i="7"/>
  <c r="H14" i="23"/>
  <c r="K13" i="23"/>
  <c r="H13" i="23"/>
  <c r="K12" i="23"/>
  <c r="H12" i="23"/>
  <c r="H10" i="23"/>
  <c r="K9" i="23"/>
  <c r="H9" i="23"/>
  <c r="K8" i="23"/>
  <c r="H8" i="23"/>
  <c r="H19" i="23" l="1"/>
  <c r="O10" i="1"/>
  <c r="N12" i="7"/>
  <c r="O12" i="7" s="1"/>
  <c r="O12" i="23"/>
  <c r="H17" i="23"/>
  <c r="H18" i="23"/>
  <c r="H16" i="23"/>
  <c r="L10" i="15" l="1"/>
  <c r="M10" i="15" s="1"/>
  <c r="K10" i="15"/>
  <c r="H10" i="15"/>
  <c r="L9" i="15"/>
  <c r="N9" i="15" s="1"/>
  <c r="K9" i="15"/>
  <c r="H9" i="15"/>
  <c r="N10" i="14"/>
  <c r="L10" i="14"/>
  <c r="M10" i="14" s="1"/>
  <c r="K10" i="14"/>
  <c r="H10" i="14"/>
  <c r="N9" i="14"/>
  <c r="L9" i="14"/>
  <c r="M9" i="14" s="1"/>
  <c r="K9" i="14"/>
  <c r="H9" i="14"/>
  <c r="O10" i="14" l="1"/>
  <c r="O9" i="14"/>
  <c r="M9" i="15"/>
  <c r="O9" i="15" s="1"/>
  <c r="N10" i="15"/>
  <c r="O10" i="15" s="1"/>
  <c r="N10" i="2"/>
  <c r="H6" i="21"/>
  <c r="G6" i="21"/>
  <c r="F6" i="21"/>
  <c r="E6" i="21"/>
  <c r="D6" i="21"/>
  <c r="H5" i="21"/>
  <c r="G5" i="21"/>
  <c r="F5" i="21"/>
  <c r="E5" i="21"/>
  <c r="D5" i="21"/>
  <c r="H4" i="21"/>
  <c r="G4" i="21"/>
  <c r="F4" i="21"/>
  <c r="E4" i="21"/>
  <c r="D4" i="21"/>
  <c r="H3" i="21"/>
  <c r="G3" i="21"/>
  <c r="F3" i="21"/>
  <c r="E3" i="21"/>
  <c r="D3" i="21"/>
  <c r="H2" i="21"/>
  <c r="G2" i="21"/>
  <c r="F2" i="21"/>
  <c r="E2" i="21"/>
  <c r="D2" i="21"/>
  <c r="G8" i="18"/>
  <c r="F8" i="18"/>
  <c r="G7" i="18"/>
  <c r="F7" i="18"/>
  <c r="P6" i="18"/>
  <c r="H6" i="18"/>
  <c r="G6" i="18"/>
  <c r="F6" i="18"/>
  <c r="E6" i="18"/>
  <c r="P5" i="18"/>
  <c r="F5" i="18"/>
  <c r="AB20" i="17"/>
  <c r="AA20" i="17"/>
  <c r="Z20" i="17"/>
  <c r="Y20" i="17"/>
  <c r="V20" i="17"/>
  <c r="U20" i="17"/>
  <c r="T20" i="17"/>
  <c r="S20" i="17"/>
  <c r="AC18" i="17"/>
  <c r="W18" i="17"/>
  <c r="L18" i="17"/>
  <c r="N18" i="17" s="1"/>
  <c r="K18" i="17"/>
  <c r="J18" i="17"/>
  <c r="I18" i="17"/>
  <c r="M18" i="17" s="1"/>
  <c r="F18" i="17"/>
  <c r="H18" i="17" s="1"/>
  <c r="E18" i="17"/>
  <c r="D18" i="17"/>
  <c r="C18" i="17"/>
  <c r="G18" i="17" s="1"/>
  <c r="AC17" i="17"/>
  <c r="W17" i="17"/>
  <c r="L17" i="17"/>
  <c r="N17" i="17" s="1"/>
  <c r="K17" i="17"/>
  <c r="J17" i="17"/>
  <c r="I17" i="17"/>
  <c r="M17" i="17" s="1"/>
  <c r="F17" i="17"/>
  <c r="H17" i="17" s="1"/>
  <c r="E17" i="17"/>
  <c r="D17" i="17"/>
  <c r="C17" i="17"/>
  <c r="G17" i="17" s="1"/>
  <c r="AC16" i="17"/>
  <c r="W16" i="17"/>
  <c r="L16" i="17"/>
  <c r="N16" i="17" s="1"/>
  <c r="K16" i="17"/>
  <c r="J16" i="17"/>
  <c r="I16" i="17"/>
  <c r="M16" i="17" s="1"/>
  <c r="F16" i="17"/>
  <c r="H16" i="17" s="1"/>
  <c r="E16" i="17"/>
  <c r="D16" i="17"/>
  <c r="C16" i="17"/>
  <c r="G16" i="17" s="1"/>
  <c r="AC15" i="17"/>
  <c r="W15" i="17"/>
  <c r="L15" i="17"/>
  <c r="K15" i="17"/>
  <c r="J15" i="17"/>
  <c r="I15" i="17"/>
  <c r="F15" i="17"/>
  <c r="E15" i="17"/>
  <c r="D15" i="17"/>
  <c r="C15" i="17"/>
  <c r="G15" i="17" s="1"/>
  <c r="AC14" i="17"/>
  <c r="W14" i="17"/>
  <c r="L14" i="17"/>
  <c r="N14" i="17" s="1"/>
  <c r="K14" i="17"/>
  <c r="J14" i="17"/>
  <c r="I14" i="17"/>
  <c r="M14" i="17" s="1"/>
  <c r="F14" i="17"/>
  <c r="H14" i="17" s="1"/>
  <c r="E14" i="17"/>
  <c r="D14" i="17"/>
  <c r="C14" i="17"/>
  <c r="G14" i="17" s="1"/>
  <c r="AC13" i="17"/>
  <c r="W13" i="17"/>
  <c r="L13" i="17"/>
  <c r="N13" i="17" s="1"/>
  <c r="K13" i="17"/>
  <c r="J13" i="17"/>
  <c r="I13" i="17"/>
  <c r="M13" i="17" s="1"/>
  <c r="F13" i="17"/>
  <c r="H13" i="17" s="1"/>
  <c r="E13" i="17"/>
  <c r="D13" i="17"/>
  <c r="C13" i="17"/>
  <c r="G13" i="17" s="1"/>
  <c r="AC12" i="17"/>
  <c r="W12" i="17"/>
  <c r="L12" i="17"/>
  <c r="N12" i="17" s="1"/>
  <c r="K12" i="17"/>
  <c r="J12" i="17"/>
  <c r="I12" i="17"/>
  <c r="M12" i="17" s="1"/>
  <c r="F12" i="17"/>
  <c r="H12" i="17" s="1"/>
  <c r="E12" i="17"/>
  <c r="D12" i="17"/>
  <c r="C12" i="17"/>
  <c r="G12" i="17" s="1"/>
  <c r="AC11" i="17"/>
  <c r="W11" i="17"/>
  <c r="L11" i="17"/>
  <c r="N11" i="17" s="1"/>
  <c r="K11" i="17"/>
  <c r="J11" i="17"/>
  <c r="I11" i="17"/>
  <c r="M11" i="17" s="1"/>
  <c r="F11" i="17"/>
  <c r="H11" i="17" s="1"/>
  <c r="E11" i="17"/>
  <c r="D11" i="17"/>
  <c r="C11" i="17"/>
  <c r="G11" i="17" s="1"/>
  <c r="AT10" i="17"/>
  <c r="AS10" i="17"/>
  <c r="AR10" i="17"/>
  <c r="AQ10" i="17"/>
  <c r="AP10" i="17"/>
  <c r="AO10" i="17"/>
  <c r="AN10" i="17"/>
  <c r="AM10" i="17"/>
  <c r="AL10" i="17"/>
  <c r="AK10" i="17"/>
  <c r="AJ10" i="17"/>
  <c r="AI10" i="17"/>
  <c r="AC10" i="17"/>
  <c r="W10" i="17"/>
  <c r="L10" i="17"/>
  <c r="N10" i="17" s="1"/>
  <c r="K10" i="17"/>
  <c r="J10" i="17"/>
  <c r="I10" i="17"/>
  <c r="M10" i="17" s="1"/>
  <c r="F10" i="17"/>
  <c r="H10" i="17" s="1"/>
  <c r="E10" i="17"/>
  <c r="D10" i="17"/>
  <c r="C10" i="17"/>
  <c r="G10" i="17" s="1"/>
  <c r="AY9" i="17"/>
  <c r="AC9" i="17"/>
  <c r="W9" i="17"/>
  <c r="AY8" i="17"/>
  <c r="AC8" i="17"/>
  <c r="W8" i="17"/>
  <c r="AY7" i="17"/>
  <c r="AC7" i="17"/>
  <c r="W7" i="17"/>
  <c r="L7" i="17"/>
  <c r="N7" i="17" s="1"/>
  <c r="K7" i="17"/>
  <c r="J7" i="17"/>
  <c r="I7" i="17"/>
  <c r="M7" i="17" s="1"/>
  <c r="F7" i="17"/>
  <c r="H7" i="17" s="1"/>
  <c r="E7" i="17"/>
  <c r="D7" i="17"/>
  <c r="C7" i="17"/>
  <c r="G7" i="17" s="1"/>
  <c r="AY6" i="17"/>
  <c r="AC6" i="17"/>
  <c r="W6" i="17"/>
  <c r="L6" i="17"/>
  <c r="N6" i="17" s="1"/>
  <c r="K6" i="17"/>
  <c r="K19" i="17" s="1"/>
  <c r="J6" i="17"/>
  <c r="J19" i="17" s="1"/>
  <c r="I6" i="17"/>
  <c r="I19" i="17" s="1"/>
  <c r="M19" i="17" s="1"/>
  <c r="F6" i="17"/>
  <c r="H6" i="17" s="1"/>
  <c r="E6" i="17"/>
  <c r="E19" i="17" s="1"/>
  <c r="D6" i="17"/>
  <c r="D19" i="17" s="1"/>
  <c r="C6" i="17"/>
  <c r="C19" i="17" s="1"/>
  <c r="G19" i="17" s="1"/>
  <c r="AY5" i="17"/>
  <c r="AH4" i="17"/>
  <c r="AH10" i="17" s="1"/>
  <c r="X42" i="16"/>
  <c r="X41" i="16"/>
  <c r="L14" i="23" s="1"/>
  <c r="N14" i="23" s="1"/>
  <c r="X40" i="16"/>
  <c r="L13" i="23" s="1"/>
  <c r="M13" i="23" s="1"/>
  <c r="O13" i="23" s="1"/>
  <c r="X38" i="16"/>
  <c r="L11" i="23" s="1"/>
  <c r="X37" i="16"/>
  <c r="L10" i="23" s="1"/>
  <c r="M10" i="23" s="1"/>
  <c r="O10" i="23" s="1"/>
  <c r="X36" i="16"/>
  <c r="L9" i="23" s="1"/>
  <c r="M9" i="23" s="1"/>
  <c r="O9" i="23" s="1"/>
  <c r="X35" i="16"/>
  <c r="L8" i="23" s="1"/>
  <c r="M8" i="23" s="1"/>
  <c r="O8" i="23" s="1"/>
  <c r="X33" i="16"/>
  <c r="X32" i="16"/>
  <c r="X31" i="16"/>
  <c r="X27" i="16"/>
  <c r="X26" i="16"/>
  <c r="X25" i="16"/>
  <c r="X24" i="16"/>
  <c r="L9" i="12" s="1"/>
  <c r="X23" i="16"/>
  <c r="X22" i="16"/>
  <c r="X21" i="16"/>
  <c r="X20" i="16"/>
  <c r="X19" i="16"/>
  <c r="X18" i="16"/>
  <c r="X17" i="16"/>
  <c r="X16" i="16"/>
  <c r="X15" i="16"/>
  <c r="X14" i="16"/>
  <c r="X13" i="16"/>
  <c r="X12" i="16"/>
  <c r="X11" i="16"/>
  <c r="X10" i="16"/>
  <c r="X9" i="16"/>
  <c r="X8" i="16"/>
  <c r="X7" i="16"/>
  <c r="X6" i="16"/>
  <c r="X5" i="16"/>
  <c r="X4" i="16"/>
  <c r="H17" i="15"/>
  <c r="F9" i="17" s="1"/>
  <c r="H17" i="14"/>
  <c r="F8" i="17" s="1"/>
  <c r="O19" i="23" l="1"/>
  <c r="O17" i="23"/>
  <c r="O16" i="23"/>
  <c r="O18" i="23"/>
  <c r="O13" i="17"/>
  <c r="O16" i="17"/>
  <c r="AY4" i="17"/>
  <c r="O7" i="17"/>
  <c r="O6" i="17"/>
  <c r="L19" i="17"/>
  <c r="N19" i="17" s="1"/>
  <c r="AC20" i="17"/>
  <c r="O11" i="17"/>
  <c r="O14" i="17"/>
  <c r="O17" i="17"/>
  <c r="F19" i="17"/>
  <c r="H19" i="17" s="1"/>
  <c r="W20" i="17"/>
  <c r="O12" i="17"/>
  <c r="O18" i="17"/>
  <c r="O16" i="14"/>
  <c r="K8" i="17" s="1"/>
  <c r="O14" i="14"/>
  <c r="I8" i="17" s="1"/>
  <c r="O17" i="14"/>
  <c r="L8" i="17" s="1"/>
  <c r="O15" i="14"/>
  <c r="J8" i="17" s="1"/>
  <c r="AY10" i="17"/>
  <c r="AZ9" i="17" s="1"/>
  <c r="G6" i="17"/>
  <c r="M6" i="17"/>
  <c r="O10" i="17"/>
  <c r="H14" i="14"/>
  <c r="C8" i="17" s="1"/>
  <c r="H15" i="14"/>
  <c r="D8" i="17" s="1"/>
  <c r="H16" i="14"/>
  <c r="E8" i="17" s="1"/>
  <c r="H14" i="15"/>
  <c r="C9" i="17" s="1"/>
  <c r="H15" i="15"/>
  <c r="D9" i="17" s="1"/>
  <c r="H16" i="15"/>
  <c r="E9" i="17" s="1"/>
  <c r="N13" i="13"/>
  <c r="L13" i="13"/>
  <c r="M13" i="13" s="1"/>
  <c r="H13" i="13"/>
  <c r="L10" i="13"/>
  <c r="M10" i="13" s="1"/>
  <c r="H10" i="13"/>
  <c r="N9" i="13"/>
  <c r="L9" i="13"/>
  <c r="M9" i="13" s="1"/>
  <c r="K9" i="13"/>
  <c r="H9" i="13"/>
  <c r="O19" i="17" l="1"/>
  <c r="G8" i="17"/>
  <c r="H8" i="17" s="1"/>
  <c r="O16" i="15"/>
  <c r="K9" i="17" s="1"/>
  <c r="O14" i="15"/>
  <c r="I9" i="17" s="1"/>
  <c r="O17" i="15"/>
  <c r="L9" i="17" s="1"/>
  <c r="O15" i="15"/>
  <c r="J9" i="17" s="1"/>
  <c r="AZ8" i="17"/>
  <c r="AZ6" i="17"/>
  <c r="M8" i="17"/>
  <c r="N8" i="17" s="1"/>
  <c r="G9" i="17"/>
  <c r="H9" i="17" s="1"/>
  <c r="AZ7" i="17"/>
  <c r="AZ5" i="17"/>
  <c r="AZ4" i="17"/>
  <c r="O13" i="13"/>
  <c r="N10" i="13"/>
  <c r="O10" i="13" s="1"/>
  <c r="H18" i="13"/>
  <c r="O9" i="13"/>
  <c r="H15" i="13"/>
  <c r="H17" i="13"/>
  <c r="H16" i="13"/>
  <c r="O18" i="13" l="1"/>
  <c r="M9" i="17"/>
  <c r="O8" i="17"/>
  <c r="N9" i="17"/>
  <c r="O9" i="17" s="1"/>
  <c r="O17" i="13"/>
  <c r="O15" i="13"/>
  <c r="O16" i="13"/>
  <c r="N12" i="12" l="1"/>
  <c r="L12" i="12"/>
  <c r="M12" i="12" s="1"/>
  <c r="K12" i="12"/>
  <c r="H12" i="12"/>
  <c r="N11" i="12"/>
  <c r="L11" i="12"/>
  <c r="M11" i="12" s="1"/>
  <c r="H11" i="12"/>
  <c r="N10" i="12"/>
  <c r="L10" i="12"/>
  <c r="M10" i="12" s="1"/>
  <c r="H10" i="12"/>
  <c r="N9" i="12"/>
  <c r="M9" i="12"/>
  <c r="H9" i="12"/>
  <c r="O12" i="12" l="1"/>
  <c r="O11" i="12"/>
  <c r="H18" i="12"/>
  <c r="O10" i="12"/>
  <c r="O9" i="12"/>
  <c r="H15" i="12"/>
  <c r="H17" i="12"/>
  <c r="H16" i="12"/>
  <c r="O16" i="12" l="1"/>
  <c r="O17" i="12"/>
  <c r="O15" i="12"/>
  <c r="O18" i="12"/>
  <c r="L12" i="11"/>
  <c r="M12" i="11" s="1"/>
  <c r="K12" i="11"/>
  <c r="H12" i="11"/>
  <c r="N11" i="11"/>
  <c r="L11" i="11"/>
  <c r="M11" i="11" s="1"/>
  <c r="K11" i="11"/>
  <c r="H11" i="11"/>
  <c r="L10" i="11"/>
  <c r="M10" i="11" s="1"/>
  <c r="K10" i="11"/>
  <c r="H10" i="11"/>
  <c r="N13" i="10"/>
  <c r="L13" i="10"/>
  <c r="M13" i="10" s="1"/>
  <c r="K13" i="10"/>
  <c r="H13" i="10"/>
  <c r="N12" i="10"/>
  <c r="L12" i="10"/>
  <c r="M12" i="10" s="1"/>
  <c r="K12" i="10"/>
  <c r="H12" i="10"/>
  <c r="N11" i="10"/>
  <c r="L11" i="10"/>
  <c r="M11" i="10" s="1"/>
  <c r="K11" i="10"/>
  <c r="H11" i="10"/>
  <c r="O11" i="11" l="1"/>
  <c r="N12" i="11"/>
  <c r="O12" i="11" s="1"/>
  <c r="H18" i="11"/>
  <c r="N10" i="11"/>
  <c r="O10" i="11" s="1"/>
  <c r="H17" i="11"/>
  <c r="H19" i="11"/>
  <c r="H16" i="11"/>
  <c r="O13" i="10"/>
  <c r="O11" i="10"/>
  <c r="O12" i="10"/>
  <c r="H19" i="10"/>
  <c r="H20" i="10"/>
  <c r="H18" i="10"/>
  <c r="H17" i="10"/>
  <c r="O18" i="11" l="1"/>
  <c r="O16" i="11"/>
  <c r="O19" i="11"/>
  <c r="O17" i="11"/>
  <c r="O20" i="10"/>
  <c r="O17" i="10"/>
  <c r="O19" i="10"/>
  <c r="O18" i="10"/>
  <c r="L13" i="7" l="1"/>
  <c r="M13" i="7" s="1"/>
  <c r="K13" i="7"/>
  <c r="H13" i="7"/>
  <c r="L11" i="7"/>
  <c r="M11" i="7" s="1"/>
  <c r="K11" i="7"/>
  <c r="H11" i="7"/>
  <c r="L10" i="7"/>
  <c r="M10" i="7" s="1"/>
  <c r="K10" i="7"/>
  <c r="H10" i="7"/>
  <c r="I20" i="7" l="1"/>
  <c r="O11" i="7"/>
  <c r="I19" i="7"/>
  <c r="I17" i="7"/>
  <c r="N10" i="7"/>
  <c r="O10" i="7" s="1"/>
  <c r="N13" i="7"/>
  <c r="O13" i="7" s="1"/>
  <c r="I18" i="7"/>
  <c r="P19" i="7" l="1"/>
  <c r="P17" i="7"/>
  <c r="P20" i="7"/>
  <c r="P18" i="7"/>
  <c r="N12" i="6" l="1"/>
  <c r="L12" i="6"/>
  <c r="M12" i="6" s="1"/>
  <c r="K12" i="6"/>
  <c r="H12" i="6"/>
  <c r="N11" i="6"/>
  <c r="L11" i="6"/>
  <c r="M11" i="6" s="1"/>
  <c r="K11" i="6"/>
  <c r="H11" i="6"/>
  <c r="N10" i="6"/>
  <c r="L10" i="6"/>
  <c r="M10" i="6" s="1"/>
  <c r="H10" i="6"/>
  <c r="O11" i="6" l="1"/>
  <c r="H18" i="6"/>
  <c r="O12" i="6"/>
  <c r="O10" i="6"/>
  <c r="H17" i="6"/>
  <c r="H19" i="6"/>
  <c r="H16" i="6"/>
  <c r="O16" i="6" l="1"/>
  <c r="O17" i="6"/>
  <c r="O18" i="6"/>
  <c r="O19" i="6"/>
  <c r="H14" i="5"/>
  <c r="N13" i="5"/>
  <c r="L13" i="5"/>
  <c r="M13" i="5" s="1"/>
  <c r="K13" i="5"/>
  <c r="H13" i="5"/>
  <c r="L12" i="5"/>
  <c r="N12" i="5" s="1"/>
  <c r="K12" i="5"/>
  <c r="H12" i="5"/>
  <c r="N11" i="5"/>
  <c r="L11" i="5"/>
  <c r="M11" i="5" s="1"/>
  <c r="K11" i="5"/>
  <c r="H11" i="5"/>
  <c r="L10" i="5"/>
  <c r="M10" i="5" s="1"/>
  <c r="K10" i="5"/>
  <c r="H10" i="5"/>
  <c r="N10" i="5" l="1"/>
  <c r="O10" i="5" s="1"/>
  <c r="M12" i="5"/>
  <c r="O12" i="5" s="1"/>
  <c r="H18" i="5"/>
  <c r="O13" i="5"/>
  <c r="O11" i="5"/>
  <c r="H17" i="5"/>
  <c r="H19" i="5"/>
  <c r="H16" i="5"/>
  <c r="O19" i="5" l="1"/>
  <c r="O17" i="5"/>
  <c r="O16" i="5"/>
  <c r="O18" i="5"/>
  <c r="H10" i="2"/>
  <c r="K10" i="2"/>
  <c r="L10" i="2"/>
  <c r="M10" i="2" s="1"/>
  <c r="H11" i="2"/>
  <c r="K11" i="2"/>
  <c r="L11" i="2"/>
  <c r="M11" i="2" s="1"/>
  <c r="N11" i="2"/>
  <c r="H12" i="2"/>
  <c r="K12" i="2"/>
  <c r="L12" i="2"/>
  <c r="M12" i="2" s="1"/>
  <c r="N12" i="2"/>
  <c r="H13" i="2"/>
  <c r="K13" i="2"/>
  <c r="L13" i="2"/>
  <c r="M13" i="2" s="1"/>
  <c r="N13" i="2"/>
  <c r="H18" i="2" l="1"/>
  <c r="O13" i="2"/>
  <c r="O10" i="2"/>
  <c r="O12" i="2"/>
  <c r="H17" i="2"/>
  <c r="H19" i="2"/>
  <c r="O11" i="2"/>
  <c r="H20" i="2"/>
  <c r="O18" i="2" l="1"/>
  <c r="O17" i="2"/>
  <c r="O20" i="2"/>
  <c r="O19" i="2"/>
  <c r="H9" i="1" l="1"/>
  <c r="K9" i="1"/>
  <c r="L9" i="1"/>
  <c r="M9" i="1" s="1"/>
  <c r="O9" i="1" s="1"/>
  <c r="H11" i="1"/>
  <c r="K11" i="1"/>
  <c r="L11" i="1"/>
  <c r="M11" i="1" s="1"/>
  <c r="H12" i="1"/>
  <c r="K12" i="1"/>
  <c r="L12" i="1"/>
  <c r="N12" i="1" s="1"/>
  <c r="H17" i="1" l="1"/>
  <c r="N11" i="1"/>
  <c r="O11" i="1" s="1"/>
  <c r="H18" i="1"/>
  <c r="H16" i="1"/>
  <c r="M12" i="1"/>
  <c r="O12" i="1" s="1"/>
  <c r="H19" i="1"/>
  <c r="O19" i="1" l="1"/>
  <c r="O16" i="1"/>
  <c r="O18" i="1"/>
  <c r="O17" i="1"/>
</calcChain>
</file>

<file path=xl/sharedStrings.xml><?xml version="1.0" encoding="utf-8"?>
<sst xmlns="http://schemas.openxmlformats.org/spreadsheetml/2006/main" count="2270" uniqueCount="836">
  <si>
    <t xml:space="preserve"> </t>
  </si>
  <si>
    <t>Extremas:</t>
  </si>
  <si>
    <t>Recibio</t>
  </si>
  <si>
    <t xml:space="preserve">Elaboro y Proyecto </t>
  </si>
  <si>
    <t>Altas:</t>
  </si>
  <si>
    <t>Moderadas:</t>
  </si>
  <si>
    <t>Bajas:</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</si>
  <si>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</si>
  <si>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</si>
  <si>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</si>
  <si>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</si>
  <si>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</si>
  <si>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</si>
  <si>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</si>
  <si>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</si>
  <si>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</si>
  <si>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</si>
  <si>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</si>
  <si>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</si>
  <si>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</si>
  <si>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</si>
  <si>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</si>
  <si>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</si>
  <si>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</si>
  <si>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 de hojas de vidas actualizadas / # total de hojas de vidas activas.</t>
  </si>
  <si>
    <t>Tabla de contenido actualizada.</t>
  </si>
  <si>
    <t xml:space="preserve">Lider talento humano </t>
  </si>
  <si>
    <t xml:space="preserve">Anual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</si>
  <si>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</si>
  <si>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</si>
  <si>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</si>
  <si>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</si>
  <si>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</si>
  <si>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</si>
  <si>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</si>
  <si>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</si>
  <si>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</si>
  <si>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</si>
  <si>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</si>
  <si>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</si>
  <si>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</si>
  <si>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</si>
  <si>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</si>
  <si>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</si>
  <si>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</si>
  <si>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</si>
  <si>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</si>
  <si>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</si>
  <si>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</si>
  <si>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</si>
  <si>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</si>
  <si>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</si>
  <si>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</si>
  <si>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</si>
  <si>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</si>
  <si>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</si>
  <si>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</si>
  <si>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</si>
  <si>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</si>
  <si>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</si>
  <si>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</si>
  <si>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</si>
  <si>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</si>
  <si>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</si>
  <si>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</si>
  <si>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</si>
  <si>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</si>
  <si>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</si>
  <si>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</si>
  <si>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</si>
  <si>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</si>
  <si>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</si>
  <si>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</si>
  <si>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</si>
  <si>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</si>
  <si>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</si>
  <si>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</si>
  <si>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</si>
  <si>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</si>
  <si>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</si>
  <si>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</si>
  <si>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</si>
  <si>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</si>
  <si>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</si>
  <si>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</si>
  <si>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</si>
  <si>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</si>
  <si>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</si>
  <si>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</si>
  <si>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</si>
  <si>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</si>
  <si>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</si>
  <si>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</si>
  <si>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</si>
  <si>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</si>
  <si>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</si>
  <si>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</si>
  <si>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</si>
  <si>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</si>
  <si>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</si>
  <si>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</si>
  <si>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</si>
  <si>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</si>
  <si>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</si>
  <si>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</si>
  <si>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</si>
  <si>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</si>
  <si>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</si>
  <si>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</si>
  <si>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</si>
  <si>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</si>
  <si>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</si>
  <si>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No de conciliaciones realizadas sin errores / No de conciliaciones realizadas en el año.</t>
  </si>
  <si>
    <t>* Comprobantes de ingresos y notas credito.                      * Acta de conciliacion y ejecuciones.                 * Saldos CDP y RP mensual</t>
  </si>
  <si>
    <t>Lider de presupuesto.</t>
  </si>
  <si>
    <t>Diaria</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</si>
  <si>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</si>
  <si>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</si>
  <si>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</si>
  <si>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</si>
  <si>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</si>
  <si>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No de CDP y RP generados sin errores / No total de CDP Y RP expedidos.</t>
  </si>
  <si>
    <t xml:space="preserve">CDP Y RP expedidos </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</si>
  <si>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</si>
  <si>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</si>
  <si>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</si>
  <si>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</si>
  <si>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</si>
  <si>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</si>
  <si>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</si>
  <si>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</si>
  <si>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</si>
  <si>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</si>
  <si>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</si>
  <si>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</si>
  <si>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</si>
  <si>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</si>
  <si>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</si>
  <si>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</si>
  <si>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</si>
  <si>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</si>
  <si>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</si>
  <si>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</si>
  <si>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</si>
  <si>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</si>
  <si>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</si>
  <si>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</si>
  <si>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</si>
  <si>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</si>
  <si>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</si>
  <si>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</si>
  <si>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</si>
  <si>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</si>
  <si>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</si>
  <si>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</si>
  <si>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</si>
  <si>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</si>
  <si>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</si>
  <si>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</si>
  <si>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</si>
  <si>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</si>
  <si>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</si>
  <si>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</si>
  <si>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</si>
  <si>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</si>
  <si>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</si>
  <si>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</si>
  <si>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</si>
  <si>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</si>
  <si>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</si>
  <si>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</si>
  <si>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</si>
  <si>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</si>
  <si>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</si>
  <si>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</si>
  <si>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</si>
  <si>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</si>
  <si>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</si>
  <si>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</si>
  <si>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</si>
  <si>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</si>
  <si>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</si>
  <si>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</si>
  <si>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</si>
  <si>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</si>
  <si>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</si>
  <si>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</si>
  <si>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</si>
  <si>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</si>
  <si>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</si>
  <si>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</si>
  <si>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</si>
  <si>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</si>
  <si>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</si>
  <si>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</si>
  <si>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</si>
  <si>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</si>
  <si>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</si>
  <si>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</si>
  <si>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</si>
  <si>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</si>
  <si>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</si>
  <si>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</si>
  <si>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</si>
  <si>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</si>
  <si>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</si>
  <si>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</si>
  <si>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</si>
  <si>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</si>
  <si>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</si>
  <si>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</si>
  <si>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Hechos economicos  sin la inputacion contable adecuada.</t>
  </si>
  <si>
    <t xml:space="preserve">Diaria y Mensual </t>
  </si>
  <si>
    <t xml:space="preserve">Contador </t>
  </si>
  <si>
    <t xml:space="preserve"># de ordenes de pago realizadas / # total de ordenes de pago  </t>
  </si>
  <si>
    <t xml:space="preserve">Presentacion extemporanea e las declaraciones tributarias </t>
  </si>
  <si>
    <t xml:space="preserve">Contador  - pagador </t>
  </si>
  <si>
    <t>plataforma del chip genera  errores en la validacion.</t>
  </si>
  <si>
    <t>Revision de la diferente normatividad emada por la CGR.                                Circularizacion a entidades con las que se tienen operaciones reciprocas.</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</si>
  <si>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</si>
  <si>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</si>
  <si>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</si>
  <si>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</si>
  <si>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</si>
  <si>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</si>
  <si>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</si>
  <si>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</si>
  <si>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</si>
  <si>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</si>
  <si>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</si>
  <si>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Demora en los tramites y posibles errores en la expedicion de los docuementos presupuestales.</t>
  </si>
  <si>
    <t>ALMACÉN</t>
  </si>
  <si>
    <t>Recibir, almacenar y distribuir los Bienes, Materiales y Suministros que compra el instituto para sus diferntes dependencias, Garantizando que los Bienes, Materiales y Suministros cumplan con las especificaciones y calidad solicitadas.</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</si>
  <si>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</si>
  <si>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</si>
  <si>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</si>
  <si>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</si>
  <si>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</si>
  <si>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</si>
  <si>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</si>
  <si>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</si>
  <si>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</si>
  <si>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</si>
  <si>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</si>
  <si>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</si>
  <si>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</si>
  <si>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</si>
  <si>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</si>
  <si>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</si>
  <si>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</si>
  <si>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</si>
  <si>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</si>
  <si>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</si>
  <si>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</si>
  <si>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</si>
  <si>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</si>
  <si>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Estado Enero a Marzo 31 de 2021</t>
  </si>
  <si>
    <t>Se realizo permanentemente la revisión y monitoreo de los saldos en  libro de Bancos,y el  Portal empresarial</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</si>
  <si>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</si>
  <si>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</si>
  <si>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</si>
  <si>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</si>
  <si>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</si>
  <si>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</si>
  <si>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</si>
  <si>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</si>
  <si>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</si>
  <si>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</si>
  <si>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</si>
  <si>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</si>
  <si>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</si>
  <si>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</si>
  <si>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</si>
  <si>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</si>
  <si>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</si>
  <si>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</si>
  <si>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</si>
  <si>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</si>
  <si>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</si>
  <si>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</si>
  <si>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</si>
  <si>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</si>
  <si>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</si>
  <si>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</si>
  <si>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</si>
  <si>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</si>
  <si>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</si>
  <si>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</si>
  <si>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</si>
  <si>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</si>
  <si>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</si>
  <si>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</si>
  <si>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</si>
  <si>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</si>
  <si>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</si>
  <si>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</si>
  <si>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</si>
  <si>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</si>
  <si>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</si>
  <si>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</si>
  <si>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</si>
  <si>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</si>
  <si>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</si>
  <si>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INSTITUTO DEPARTAMENTAL DE DEPORTE Y RECREACION DEL QUINDIO "INDEPORTES QUINDIO".</t>
  </si>
  <si>
    <t xml:space="preserve">             MAPA DE RIESGOS INSTITUCIONAL </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</si>
  <si>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</si>
  <si>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</si>
  <si>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</si>
  <si>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</si>
  <si>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</si>
  <si>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</si>
  <si>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</si>
  <si>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</si>
  <si>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</si>
  <si>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</si>
  <si>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</si>
  <si>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</si>
  <si>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</si>
  <si>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</si>
  <si>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</si>
  <si>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</si>
  <si>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</si>
  <si>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</si>
  <si>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</si>
  <si>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______________________</t>
  </si>
  <si>
    <t>_____________________</t>
  </si>
  <si>
    <t xml:space="preserve">Guardado en: </t>
  </si>
  <si>
    <t>CONTRATACION</t>
  </si>
  <si>
    <t xml:space="preserve">Gestionar los procesos contractuales bajo las modalidades de selección que establece la Ley, acorde con el plan anual de adquisiciones aprobado para cada vigencia en cumplimiento de la mision de la entidad. </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</si>
  <si>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</si>
  <si>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</si>
  <si>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</si>
  <si>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</si>
  <si>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</si>
  <si>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</si>
  <si>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</si>
  <si>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</si>
  <si>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</si>
  <si>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</si>
  <si>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</si>
  <si>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</si>
  <si>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Oficina juridica
Contratista de apoyo Sistemas 2</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</si>
  <si>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</si>
  <si>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</si>
  <si>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</si>
  <si>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</si>
  <si>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</si>
  <si>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</si>
  <si>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</si>
  <si>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</si>
  <si>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</si>
  <si>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</si>
  <si>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Dep </t>
  </si>
  <si>
    <t>Cód</t>
  </si>
  <si>
    <t xml:space="preserve">Riesgo </t>
  </si>
  <si>
    <t>Descripción del Control</t>
  </si>
  <si>
    <t>NA</t>
  </si>
  <si>
    <t>15 pts</t>
  </si>
  <si>
    <t>5 pts</t>
  </si>
  <si>
    <t>10 pts</t>
  </si>
  <si>
    <t>30 pts</t>
  </si>
  <si>
    <t>TOTAL</t>
  </si>
  <si>
    <t>Observaciones</t>
  </si>
  <si>
    <t>Si</t>
  </si>
  <si>
    <t>No</t>
  </si>
  <si>
    <t>Proyectos ejecutados de forma inadecuada sin tener relacion con la metas.</t>
  </si>
  <si>
    <t xml:space="preserve">Realizar control y seguimiento mensual de los proyectos, verificacion de los objetos contractuales con las metas </t>
  </si>
  <si>
    <t>X</t>
  </si>
  <si>
    <t>Se realiza la evaluacion de los controles al inicio de la suscripcion.</t>
  </si>
  <si>
    <t>Procesos implementados sin compromiso por parte de la alta direccion y funcionarios.</t>
  </si>
  <si>
    <t>Seguimiento y evaluacion periodica de  los procesos implementados</t>
  </si>
  <si>
    <t>Plan de Accion y POD elaborados sin seguimiento en la ejecucion de metas.</t>
  </si>
  <si>
    <t>Seguimiento trimestral al cumplimiento de la información rendida</t>
  </si>
  <si>
    <t xml:space="preserve">Proyectos de reagalias ejecutados sin liquidar por falta de conocimiento. </t>
  </si>
  <si>
    <t xml:space="preserve">Rrevision diaria de los procesos para que se cumple en terminos legales todos sus procedimientos </t>
  </si>
  <si>
    <t>Hacer uso del recurso en el momento procesal oportuno inmediatamente se conozca el fallo en primera instancia y dentro de los terminos legales.</t>
  </si>
  <si>
    <t>CONTRATACIÓN</t>
  </si>
  <si>
    <t xml:space="preserve">Contratos celebrados sin poliza o garantías legales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</si>
  <si>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</si>
  <si>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</si>
  <si>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TALENTO HUMANO Y NOMINA</t>
  </si>
  <si>
    <t>SEGURIDAD Y SALUD EN ELTRABAJO</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</si>
  <si>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</si>
  <si>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</si>
  <si>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</si>
  <si>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ARCHIVO CENTRAL</t>
  </si>
  <si>
    <t>Documentos de archivo con registro historico que no se encuentran fisicamente.</t>
  </si>
  <si>
    <t>* Formato de control de prestamo.                      
* Aplicación de las tablas de retencion.                           
* Restringir el acceso a personal no autorizado.</t>
  </si>
  <si>
    <t>Revisar la parametrizacion en el sistema.                          
-Revisar antes de cada cierre mensual los codigos contables versus codigos presupuestales.</t>
  </si>
  <si>
    <t>Cronograma de declaraciones tributarias en lugar visible.                               
-Entrega de la informacion objeto de la delcaracion establecidos dentro de los tiempos.</t>
  </si>
  <si>
    <t>Revision de la diferente normatividad emada por la CGR.                               
Circularizacion a entidades con las que se tienen operaciones reciprocas.</t>
  </si>
  <si>
    <t xml:space="preserve">Elaboro y proyecto </t>
  </si>
  <si>
    <t>Recibio y aprobo</t>
  </si>
  <si>
    <t>Calificación Mapa de Riesgos de Apoyo</t>
  </si>
  <si>
    <t>Consolidado de Riesgos por Tipo</t>
  </si>
  <si>
    <t>A Abril 04 de 2019</t>
  </si>
  <si>
    <t>A Junio 30 de 20189</t>
  </si>
  <si>
    <t>Avance 
en la reducción del Riesgo</t>
  </si>
  <si>
    <t xml:space="preserve">Proceso:   </t>
  </si>
  <si>
    <t xml:space="preserve">Total </t>
  </si>
  <si>
    <t xml:space="preserve">% </t>
  </si>
  <si>
    <t>ZONA DE RIESGO</t>
  </si>
  <si>
    <t>TOTAL RIESGOS</t>
  </si>
  <si>
    <t>CALIFICACIÓN</t>
  </si>
  <si>
    <t>CÓDIGO</t>
  </si>
  <si>
    <t>PROCESO:</t>
  </si>
  <si>
    <t>BAJA</t>
  </si>
  <si>
    <t>MODERADA</t>
  </si>
  <si>
    <t>ALTA</t>
  </si>
  <si>
    <t>EXTREMA</t>
  </si>
  <si>
    <t>CALIF</t>
  </si>
  <si>
    <t>AVANCE</t>
  </si>
  <si>
    <t>Planeación</t>
  </si>
  <si>
    <t>Control Interno</t>
  </si>
  <si>
    <t>Jurídica</t>
  </si>
  <si>
    <t>Contratación</t>
  </si>
  <si>
    <t>Talento Humano</t>
  </si>
  <si>
    <t xml:space="preserve">TOTAL: </t>
  </si>
  <si>
    <t xml:space="preserve">Seguridad y salud en el Trabajo </t>
  </si>
  <si>
    <t>Salud Ocupacional</t>
  </si>
  <si>
    <t xml:space="preserve">Sistemas </t>
  </si>
  <si>
    <t>Presupuesto</t>
  </si>
  <si>
    <t xml:space="preserve">Archivo Central </t>
  </si>
  <si>
    <t>Contabilidad</t>
  </si>
  <si>
    <t>Atencion al Usuario</t>
  </si>
  <si>
    <t>Tesorería</t>
  </si>
  <si>
    <t xml:space="preserve">Contabilidad </t>
  </si>
  <si>
    <t>Almacén</t>
  </si>
  <si>
    <t xml:space="preserve">Presupuesto </t>
  </si>
  <si>
    <t>Sistemas</t>
  </si>
  <si>
    <t xml:space="preserve">Tesoreria </t>
  </si>
  <si>
    <t xml:space="preserve">Almacen </t>
  </si>
  <si>
    <t xml:space="preserve">Atencion al Usuruario </t>
  </si>
  <si>
    <t>TOTAL:</t>
  </si>
  <si>
    <t xml:space="preserve">OLGA LUCIA FERNANDEZ CARDENAS </t>
  </si>
  <si>
    <t xml:space="preserve">GERENTE GENERAL </t>
  </si>
  <si>
    <t xml:space="preserve">Elaboró: </t>
  </si>
  <si>
    <t xml:space="preserve">Nelson Mauricio Carvajal Carrillo - Jefe Oficina de Control Interno </t>
  </si>
  <si>
    <t>Aprobo:</t>
  </si>
  <si>
    <t>Comité Institucional de Coordinacion de Control Interno</t>
  </si>
  <si>
    <t>D:\CONTROL INTERNO\DOCUMENTOS 2019\4. MAPA DE RIESGOS\Mapa Riesgos 2019</t>
  </si>
  <si>
    <t>CLASIFICACION ZONAS DE CALOR RIESGOS INDEPORTES QUINDIO</t>
  </si>
  <si>
    <t>Riesgo Inherente (APOYO)</t>
  </si>
  <si>
    <t>Riesgos Inherente (MISIONALES)</t>
  </si>
  <si>
    <t>P R O B A B I L I D A D</t>
  </si>
  <si>
    <r>
      <t xml:space="preserve">Casi Seguro
</t>
    </r>
    <r>
      <rPr>
        <b/>
        <sz val="12"/>
        <rFont val="Arial"/>
        <family val="2"/>
      </rPr>
      <t>( 5 )</t>
    </r>
  </si>
  <si>
    <r>
      <t xml:space="preserve">Probable
</t>
    </r>
    <r>
      <rPr>
        <b/>
        <sz val="12"/>
        <rFont val="Arial"/>
        <family val="2"/>
      </rPr>
      <t>( 4 )</t>
    </r>
  </si>
  <si>
    <r>
      <t xml:space="preserve">Posible
</t>
    </r>
    <r>
      <rPr>
        <b/>
        <sz val="12"/>
        <rFont val="Arial"/>
        <family val="2"/>
      </rPr>
      <t>( 3 )</t>
    </r>
  </si>
  <si>
    <r>
      <t xml:space="preserve">Improbable
</t>
    </r>
    <r>
      <rPr>
        <b/>
        <sz val="12"/>
        <rFont val="Arial"/>
        <family val="2"/>
      </rPr>
      <t>( 2 )</t>
    </r>
  </si>
  <si>
    <r>
      <t xml:space="preserve">Raro
</t>
    </r>
    <r>
      <rPr>
        <b/>
        <sz val="12"/>
        <rFont val="Arial"/>
        <family val="2"/>
      </rPr>
      <t>( 1 )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</si>
  <si>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</si>
  <si>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</si>
  <si>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</si>
  <si>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</si>
  <si>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</si>
  <si>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I M P A C T O</t>
  </si>
  <si>
    <t>Periodicidad</t>
  </si>
  <si>
    <t>Zona 
de Riesgo</t>
  </si>
  <si>
    <t>Equivalencias para la Calificación de Riesgos:</t>
  </si>
  <si>
    <t>Tipo de Riesgo:</t>
  </si>
  <si>
    <t>Tipo de Control:</t>
  </si>
  <si>
    <t>Probabilidad:</t>
  </si>
  <si>
    <t>Insignificante</t>
  </si>
  <si>
    <t>Menor</t>
  </si>
  <si>
    <t>Moderado</t>
  </si>
  <si>
    <t>Mayor</t>
  </si>
  <si>
    <t>Catastrófico</t>
  </si>
  <si>
    <t>PROBABILIDAD</t>
  </si>
  <si>
    <t>IMPACTO</t>
  </si>
  <si>
    <t>Semanal</t>
  </si>
  <si>
    <t>Opciones de Manejo:</t>
  </si>
  <si>
    <t>Raro:</t>
  </si>
  <si>
    <t>No se ha presentado en los últimos 5 años</t>
  </si>
  <si>
    <t>Raro</t>
  </si>
  <si>
    <t>Anterior</t>
  </si>
  <si>
    <t>Actual</t>
  </si>
  <si>
    <t>Improbable:</t>
  </si>
  <si>
    <t>Al menos una vez en los últimos 5 años</t>
  </si>
  <si>
    <t>Improbable</t>
  </si>
  <si>
    <t>Baja</t>
  </si>
  <si>
    <t>Leve</t>
  </si>
  <si>
    <t>Bimestral</t>
  </si>
  <si>
    <t>Zona</t>
  </si>
  <si>
    <t>BAJA:</t>
  </si>
  <si>
    <t>Asumir el riesgo</t>
  </si>
  <si>
    <t>Posible:</t>
  </si>
  <si>
    <t>Al menos una vez en los últimos 2 años</t>
  </si>
  <si>
    <t>Posible</t>
  </si>
  <si>
    <t>MODERADA:</t>
  </si>
  <si>
    <t>Asumir, Reducir el riesgo</t>
  </si>
  <si>
    <t>Probable:</t>
  </si>
  <si>
    <t>Al menos una vez en el último año</t>
  </si>
  <si>
    <t>Probable</t>
  </si>
  <si>
    <t>Media</t>
  </si>
  <si>
    <t xml:space="preserve">Posible </t>
  </si>
  <si>
    <t>Semestral</t>
  </si>
  <si>
    <t>ALTA:</t>
  </si>
  <si>
    <t>Reducir, Evitar, Compartir o Tranferir</t>
  </si>
  <si>
    <t>Casi seguro:</t>
  </si>
  <si>
    <t>Más de una vez al año</t>
  </si>
  <si>
    <t>CasiSeguro</t>
  </si>
  <si>
    <t>Anual</t>
  </si>
  <si>
    <t>EXTREMA:</t>
  </si>
  <si>
    <t>Alta</t>
  </si>
  <si>
    <t>Casi Cierto</t>
  </si>
  <si>
    <t>Eventual</t>
  </si>
  <si>
    <t>Significado</t>
  </si>
  <si>
    <t>Evitar el riesgo</t>
  </si>
  <si>
    <t>Prevenir su materialización: Cambios sustanciales al interior de los procesos.</t>
  </si>
  <si>
    <t>Reducir el riesgo</t>
  </si>
  <si>
    <t>Tomar medidas encaminadas a disminuír Probabilidad e Impacto: Optimización de Procedimientos; implementación de Controles.</t>
  </si>
  <si>
    <t>Transferir el riesgo</t>
  </si>
  <si>
    <t>Reducir su efecto a través del traspaso de las pérdidas a otras organizaciones: Seguros, Tercerización.</t>
  </si>
  <si>
    <t>Aceptar la pérdida residual probable =&gt; Planes de Contingencia.</t>
  </si>
  <si>
    <t>NIVEL:</t>
  </si>
  <si>
    <t>DESCRIPCION:</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</si>
  <si>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</si>
  <si>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</si>
  <si>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</si>
  <si>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</si>
  <si>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</si>
  <si>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DESCRIPTOR:</t>
  </si>
  <si>
    <t>Equivalencia según tipo</t>
  </si>
  <si>
    <t>Confidencialidad de la Información</t>
  </si>
  <si>
    <t>Personal</t>
  </si>
  <si>
    <t>Grupo de Trabajo</t>
  </si>
  <si>
    <t>Relativa al Proceso</t>
  </si>
  <si>
    <t>Institucional</t>
  </si>
  <si>
    <t>Estratégica</t>
  </si>
  <si>
    <t>Credibilidad o Imagen</t>
  </si>
  <si>
    <t>Grupo de Funcionarios</t>
  </si>
  <si>
    <t>Todos los Funcionarios</t>
  </si>
  <si>
    <t>Usuarios Ciudad</t>
  </si>
  <si>
    <t>Usuarios Región</t>
  </si>
  <si>
    <t>Usuarios País</t>
  </si>
  <si>
    <t>Legal</t>
  </si>
  <si>
    <t>Multas</t>
  </si>
  <si>
    <t>Demandas</t>
  </si>
  <si>
    <t>Investigación Disciplinaria</t>
  </si>
  <si>
    <t>Investigación Fiscal</t>
  </si>
  <si>
    <t>Intervención - Sanción</t>
  </si>
  <si>
    <t>Ajustes a una actividad concreta</t>
  </si>
  <si>
    <t>Cambios en los procedimientos</t>
  </si>
  <si>
    <t>Cambios en la interacción de los procesos</t>
  </si>
  <si>
    <t>Intermitencia en el servicio</t>
  </si>
  <si>
    <t>Paro total del proceso</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</si>
  <si>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</si>
  <si>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</si>
  <si>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</si>
  <si>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</si>
  <si>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</si>
  <si>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</si>
  <si>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</si>
  <si>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</si>
  <si>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</si>
  <si>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</si>
  <si>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</si>
  <si>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</si>
  <si>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</si>
  <si>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</si>
  <si>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Parcial
Permanente o
incapacidad temporal mayor a 10 días</t>
  </si>
  <si>
    <t>Incapacidad Total
Permanente</t>
  </si>
  <si>
    <t>Una o más fatalidades</t>
  </si>
  <si>
    <t>Corrupción</t>
  </si>
  <si>
    <t>Materializaciónde un riesgo
de corrupción</t>
  </si>
  <si>
    <t>Financiera</t>
  </si>
  <si>
    <t>??</t>
  </si>
  <si>
    <t>Plataformas SECOP II y SIA Observa</t>
  </si>
  <si>
    <t xml:space="preserve">Entregar a tiempo los documentos contractuales por parte de los dolientes (juridica, supervisores) para su Publicación en las plataforma SIA OBSERVA  dentro de los términos establecidos para tal fin, de conformidad con los contratos adelantados por la plataforma del SECOP II </t>
  </si>
  <si>
    <t xml:space="preserve">Plataformas SECOP II  y SIA Observa. 
Informe  de seguimiento de publicaciones mensual </t>
  </si>
  <si>
    <t># de contratos publicados correctamente / # total de contratos celebrados por el SECOP II</t>
  </si>
  <si>
    <t>No revisar la parametrizacion, registro de novedades y valores de la planilla de nómina</t>
  </si>
  <si>
    <t xml:space="preserve">Liquidacion  erronea en los descuentos de salud y pension u otros descuentos </t>
  </si>
  <si>
    <t>* Valor erroneo al girar a entidad directamente afecta (fps o afp) u otros descuentos</t>
  </si>
  <si>
    <t>Revision quincenal de los descuentos de la planilla</t>
  </si>
  <si>
    <t>QUINCENAL</t>
  </si>
  <si>
    <t>Planilla de nómina</t>
  </si>
  <si>
    <t>Planillas sin hallazgos</t>
  </si>
  <si>
    <t>Desconocimiento del Plan de desarrollo Departamental en lo concerniente a las metas y productos del  Instituto Departamental de deporte y Recreacion del Quindio</t>
  </si>
  <si>
    <t>Estado a 01 de Enero a 31 de Marzo de 2022</t>
  </si>
  <si>
    <t>Estado abril a junio 30 de 2022</t>
  </si>
  <si>
    <t>Estado julio a septiembre de 2022</t>
  </si>
  <si>
    <t>Estado octubre a diciembre de 2022</t>
  </si>
  <si>
    <t>AVANCE EN %</t>
  </si>
  <si>
    <t>Salvaguardar la información del Instituto, conservar y custodiar los expedientes que se generan y mantener la debida actualización para su consulta.</t>
  </si>
  <si>
    <t>Número de chequeras (06) y (03) Token, siempre se mantienen custodiados en la caja fuerte de la Tesoreria.</t>
  </si>
  <si>
    <t>Número de cuentas pagadas: 385 y 13 órdenes de pago anuladas con los debidos soportes. Todas las ordenes de pago y las notas tesorales se encuentran con todos los soportes legales.</t>
  </si>
  <si>
    <t>Durante el primer trimestre del año 2022, se reportaron 13 anulaciones de pagos. Para el próximo informe se hará un minucioso informe de las inconsistencias detectadas tanto de este trimestre como del próximo.</t>
  </si>
  <si>
    <t>Para este primer trimestre de la vigencia 2022 se realizaron 376 pagos y ningún pago rechazado por no tener saldo.</t>
  </si>
  <si>
    <t>Número de cuentas pagadas: 385 y 30 órdenes de pago anuladas con los debidos soportes. Todas las ordenes de pago y las notas tesorales se encuentran con todos los soportes legales.</t>
  </si>
  <si>
    <t>Durante el segundo trimestre del año 2022, se reportaron 30 anulaciones de pagos. Para el próximo informe se hará un minucioso informe de las inconsistencias detectadas tanto de este trimestre como del próximo.</t>
  </si>
  <si>
    <t>Para este segundo trimestre de la vigencia 2022 se realizaron 1014 pagos y ningún pago rechazado por no tener saldo.</t>
  </si>
  <si>
    <t>Durante el tercer trimestre del año 2022, se reportaron 27 anulaciones de pagos. Para el próximo informe se hará un minucioso informe de las inconsistencias detectadas tanto de este trimestre como del próximo.</t>
  </si>
  <si>
    <t>Número de chequeras (06) y (04) Token (se solicita la activación de uno para la funcionaria Yolanda Suarez), siempre se mantienen custodiados en la caja fuerte de la Tesoreria.</t>
  </si>
  <si>
    <t>Para este tercer trimestre de la vigencia 2022 se realizaron 1115 pagos y ningún pago rechazado por no tener saldo.</t>
  </si>
  <si>
    <t>Número de cuentas pagadas: 1115 y 27 órdenes de pago anuladas con los debidos soportes. Todas las ordenes de pago y las notas tesorales se encuentran con todos los soportes legales.</t>
  </si>
  <si>
    <t xml:space="preserve"># de planillas de seguridad social  generadas sin errores / # total de planillas de seguridad social. </t>
  </si>
  <si>
    <t>Registrar los recursos con los codigos errados</t>
  </si>
  <si>
    <t>No registrar los recursos en debida forma</t>
  </si>
  <si>
    <t>permanente</t>
  </si>
  <si>
    <t>Realizar pagos dobles</t>
  </si>
  <si>
    <t>La P.U. deberá revisar el proceso para pagos ajustandolo o modificandolo en casod e ser necesario, con el fin de contrarestar este riesgo</t>
  </si>
  <si>
    <t># de funcioarios capacitados / # total de funcionarios de la entidad.</t>
  </si>
  <si>
    <t>Realizar la socializacion de la politca de seguridad y privacidad de la informacion  y de los cuidados basico de los equipos de computo.                     - Realizar un sondeo general del uso del equipo de computo.                                                            -Realizar capacitaciones y reforzar a los funcionarios en el manejo del uso de equipo.</t>
  </si>
  <si>
    <t xml:space="preserve">INSTITUTO DEPARTAMENTAL DE DEPORTE Y RECREACION DEL QUINDIO "INDEPORTES QUINDIO".
MAPA DE RIESGOS INSTITUCIONAL </t>
  </si>
  <si>
    <t>La evidencia se encuentra reportada en el archivo de gestión de la oficina jurídica y en la plataforma del SECOP II.</t>
  </si>
  <si>
    <t>Estado a 01 de Enero a 31 de Marzo de 2023</t>
  </si>
  <si>
    <t>Por el gran manejo de órdenes de pago en ocasiones se requiere el pago de cheques con el fin de generar un págo ágil y seguro directamente con la entidad bancaria.</t>
  </si>
  <si>
    <t>No poder realizar el pago de la orden de pago por medio de la banca intermedia de la entidad.</t>
  </si>
  <si>
    <t>Realizar el cheque con los debidos soportes, teniendo en cuenta la información ejecutada en la Orden de Pago.</t>
  </si>
  <si>
    <t>Copia del cheque y soporte anexo en la Orden de pago</t>
  </si>
  <si>
    <t xml:space="preserve">#total de cheques realizados / #chequeras y tokens guardados /# Chequeras y tokens habilitados </t>
  </si>
  <si>
    <t>*Banca inhabilitada o red fuera de servicio temporalmente
*Necesidad de pago por eventualidad</t>
  </si>
  <si>
    <t>Controlar, Diligenciar Guardar los cheques y el token en la caja fuerte del Instituto.</t>
  </si>
  <si>
    <t>P.U. Tesoreria - Supervisor</t>
  </si>
  <si>
    <t>Efectuar pago sin los debidos soportes,  y efectuar pago a proveedor equivocado</t>
  </si>
  <si>
    <t xml:space="preserve">P.U. Tesoreria </t>
  </si>
  <si>
    <t>No Requiere</t>
  </si>
  <si>
    <t>Verificar a tiempo las Actas de Supervisión y demas soportes, por el alto volumen de documentos en el área.</t>
  </si>
  <si>
    <t>En el momento de elaborar las notas, no se cuenta con el criterio suficiente para derminar terceros y códigos contables</t>
  </si>
  <si>
    <t>Error en la elaboración de notas débito y crédito</t>
  </si>
  <si>
    <t>Entregar un documento con los rubros que son susceptibles en el giro de notas débito y crédito</t>
  </si>
  <si>
    <t>P.U. tesorera y P.U contadora</t>
  </si>
  <si>
    <t># Total de notas débito y crédito #total de notas débito y créditos anuladas</t>
  </si>
  <si>
    <t>Ausencia de un proceso de identificación de cuentas canceladas</t>
  </si>
  <si>
    <t>La P.U deberá conocer la conceptualización con relación a notas débito y crédito</t>
  </si>
  <si>
    <t>La P.U con funciones de tesorera deberá revisar el procedimiento de pagos a terceros y ajustarlo a las necesidades reales, en caso de no existir, deberá crearlo y adoptarlo</t>
  </si>
  <si>
    <t>Procedimiento ajustado o adoptado</t>
  </si>
  <si>
    <t>Procedimiento de pagos ajustado o implementado</t>
  </si>
  <si>
    <t># de declaraciones presentadas oportunamente / # total de declaracionas obligadas a presentar.</t>
  </si>
  <si>
    <t>Modificación y adopción de nuevos actos adminsitrativos</t>
  </si>
  <si>
    <t xml:space="preserve">Realizar revisiones periodicas del contenido de las hoja de vida.                        </t>
  </si>
  <si>
    <t>Estado a 01 de Abril a 30 de Junio de 2023</t>
  </si>
  <si>
    <t>En el segundo trimestre se realizo la semana de la Seguridad y Salud en el Trabajo,  en el periodo se ejecutaron distintas actividades entre ellas (tamizajes, pausas activas, relajación, actividades recreativas, circuito de observación, tamizaje de oftalmologia, rumba recreativa, capacitacion de brigadas de emergencia, charlas ambiental. etc.)</t>
  </si>
  <si>
    <t xml:space="preserve">                                                           </t>
  </si>
  <si>
    <t># de circulares enviadas # de entidades publicas.</t>
  </si>
  <si>
    <t>Estado a 01 de Enero a 31 de Marzo de 2024</t>
  </si>
  <si>
    <t>Estado a 01 de Abril a 30 de Junio de 2024</t>
  </si>
  <si>
    <t>Estado a 01 de Julio a 30 de Septiembre de 2024</t>
  </si>
  <si>
    <t>Estado a 01 de Octubre a 31 de Diciembre de 2024</t>
  </si>
  <si>
    <t>Estado octubre a diciembre de 2024</t>
  </si>
  <si>
    <t>Estado julio a septiembre de 2024</t>
  </si>
  <si>
    <t>Estado a 01 de julio a 30 de septiembre de 2024</t>
  </si>
  <si>
    <t>Estado 01 abril a 30 junio de 2024</t>
  </si>
  <si>
    <t>Estado 01 abril a 30 de junio de 2024</t>
  </si>
  <si>
    <t>Estado octubre 01 a diciembre 31 de 2024</t>
  </si>
  <si>
    <t>Estado julio 01 a septiembre 30 de 2024</t>
  </si>
  <si>
    <t>Estado Julio 01 al septiembre 30 de 2024</t>
  </si>
  <si>
    <t>Estado Enero 01 a marzo 31 de 2024</t>
  </si>
  <si>
    <t>Estado 01 de Abril a 30 Junio de 2024</t>
  </si>
  <si>
    <t>Estado septiembre al diciembre  30 de 2024</t>
  </si>
  <si>
    <t>Hechos economicos  sin la imputacion contable adecuada.</t>
  </si>
  <si>
    <t>1. Desconocimiento del marco normativo para las entidades de gobierno ( Regimen de contabilidad pùblica - CGN) y de la normativa procedente.
 2. Las cuentas no se revisan en su totalidad.</t>
  </si>
  <si>
    <t>1. Estados financieros no razonables ni confiables.
  2. Hallazgos por parte de los  entes de control.
3.Reportes con errores en cociliaciones.</t>
  </si>
  <si>
    <t>1. Revisar en el sistema  de informaciòn financiera  la parametrizaciòn de los cuentas contables en cada uno de los rubros presupuestales. sistema.                        
2. Verificar en cada cierre mensual que los movimientos presupuestales esten afectando la respectiva cuenta contable.</t>
  </si>
  <si>
    <t>1.Conciliaciones mensuales  entre areas.
2. Ordenes de pagos firmadas.</t>
  </si>
  <si>
    <t xml:space="preserve">1. No se  genera la informaciòn financiera definitiva oportunamente.
2. Ausencia de los cronogramas de pago.                  </t>
  </si>
  <si>
    <t xml:space="preserve">Presentaciòn extemporànea de las declaraciones tributarias </t>
  </si>
  <si>
    <t xml:space="preserve">1.Sanciones pecuniarias por de las entidades con quien se tiene la
2. Sanciones de orden administrativo, fiscal y Disciplinario.       </t>
  </si>
  <si>
    <t>1.Realizar las conciliaciones mensuales con  lo mòdulos de  presupuesto.  contabilidad y  tesoreria.
2. Verificar en cada orden de pago las imputaciones presupuestales y el registro contable generado.</t>
  </si>
  <si>
    <t>1.Colocar en un lugar visible el calendario de las declaraciones.
2. Entrega de la informaciòn objeto de la declaraciòn establecidos dentro de los tiempos.</t>
  </si>
  <si>
    <t xml:space="preserve">1. Elaboracion de las declaraciones tributarias en el cierre del mes.                      
2. Elaborar cronograma de fechas.                                         </t>
  </si>
  <si>
    <t xml:space="preserve">1. Comprobantes de egresos.                         
2. Declaraciones  tributarias presentadas.                      3. Cronograma realizado </t>
  </si>
  <si>
    <t>Plataforma del chip genera  errores en la validaciòn de la informaciòn a reportar cada trimestre</t>
  </si>
  <si>
    <t>1. Actualizar el sistema de información de la entidad con las disposiciones de la CGN.                          
 2. Circulares a las diferentes a entidades públicas.</t>
  </si>
  <si>
    <t xml:space="preserve">1. Actualizacion de plan de cuentas             2. Circulares </t>
  </si>
  <si>
    <t>1. No verificar en la pàgina de la CGN  la ultima versiòn del  càtalogo de cuentas de acuerdo a las nuevas disposiciones de la CGN.
2.  Que no se realice una adecuanda  circularización  de las operaciones reciprocas.</t>
  </si>
  <si>
    <t xml:space="preserve"> La no actualizacion de los diferentes actos administrativos conforme a los lineamientos expedidos en cada vigencia para el cumplimiento de los procesos y procedimientos del área administrativa y financiera</t>
  </si>
  <si>
    <t xml:space="preserve">Actos administrativos desactualizados </t>
  </si>
  <si>
    <t>1. La no validación de los errores.                                          
2. Incumplimiento sobre la normatividad de la CGN relacionada con las políticas contables</t>
  </si>
  <si>
    <t>Inexistencia de normas internas adecuadas y actualizadas para el cumplimiento de los diferentes procesos a cargo de los servidores</t>
  </si>
  <si>
    <t>Revision del plan de mejoramiento sobre los hallazgos emanados por entes de control y  la oficina de control interno</t>
  </si>
  <si>
    <t>Revisar los diferentes actos administrativos, con el fin de determinar cuales requieren actualizaciòn</t>
  </si>
  <si>
    <t xml:space="preserve">Actos adminsitrativos </t>
  </si>
  <si>
    <t>2.2</t>
  </si>
  <si>
    <t>3.1</t>
  </si>
  <si>
    <t>3.2</t>
  </si>
  <si>
    <t>3.3.</t>
  </si>
  <si>
    <t>Fecha de Seguimiento:  
22 / 02 / 2024</t>
  </si>
  <si>
    <t>Por hurto de Archivo</t>
  </si>
  <si>
    <t>A través de la segregación de funciones las personas encargadas deberan verificar que los valores, rubros y terceros coincidan con los solicitado.</t>
  </si>
  <si>
    <t>Realizar la verificacion de las necesidades diarias de expecicion de CDP Y RP .</t>
  </si>
  <si>
    <t>* Ingreso de recursos en tiempo real.
* Registro de la novedades de incorporacion de CDP y anulacion de RP.
* Conciliacion mensual.</t>
  </si>
  <si>
    <t xml:space="preserve">Realizar ingreso de novedades o funcionarios en compañía de publifinanzas para verificacion del procesos. </t>
  </si>
  <si>
    <t>* Mantener el stock suficiente de bienes y suministros de acuerdo a las  necesidades de cada área.
* Definir criterios para la verificacion de productos o elementos adquiridos conforme a los requisitos de compra.</t>
  </si>
  <si>
    <t>Del 1 de Enero al 31 de Marzo de 204  se realizaron 4 cheques exitosos para pago contratista, apertura caja menor y pago servicios publicos,</t>
  </si>
  <si>
    <t>Se realizaron  4 cheques Anulados porque la fecha era diferente al requerimiento solicitado para el tema de viaticos.</t>
  </si>
  <si>
    <t>Del 1 de enero al 31 Marzo 2024 Se realizaron 305 Comprobantes de Egreso con sus respectivos soportes de pago,</t>
  </si>
  <si>
    <t>Del 1 de Enero al 31 Marzo 2024 se rechazaron 11 pagos en la banca,  por cuentas que  no existen, invalidas, no habilitadas, cuenta errada e identificacion que no coincide.</t>
  </si>
  <si>
    <t>Dentro del primer trimestre de la vigencia 2024:
1. Se revisa permanentemente la pàgina web de la CGN https://www.contaduria.gov.co/marco-normativo-para-entidades-de-gobierno.
2. Se revisa la parametrizaciòn de las cuentas contables en los mòdulos presupuestales.gobierno.</t>
  </si>
  <si>
    <t>Dentro del primer trimestre de la vigencia 2024:
1. Desde la oficina de contabilidad se realizan las respectivas conciliaciones mensuales con otras àreas.
2. Se tiene ubicado en un lugar viible un calendario con las fechas de las declaraciones tributarias mensuales.
3. Se realiza con la tesorera la conciliaciòn entre contabilidad y los descuentos aplicados a cada orden de pago.</t>
  </si>
  <si>
    <t>Dentro del primer trimestre de la vigencia 2024:
1. Se revisa permanentemente la pàgina web de la CGN Se https://www.contaduria.gov.co/catalogo-general-de-cuentas3.
2. Al momento de rendir los informes a la CGN  se genera el protocolo, con el fin de validar el nuevo càtalogo, y de esta forma poder reclasificar en los libros contables en el caso de que existan cuentas contables nuevas.</t>
  </si>
  <si>
    <t>Dentro del primer trimestre de la vigencia 2024:
1. Se esta realizando un diagnòstico de los actos administrativos en materia contable existentes, con la intenciòn de ajustar las normas contables que lo amerten.</t>
  </si>
  <si>
    <t xml:space="preserve">Dentro del seguimiento del primer corte trimestral de la vigencia 2024:
Se solicitó de manera formal   a las empresas Valsalud, Proteccion trzbajo y Salud, Gema y proenso cotizaciones para proceso de aplicación de examenes medico laborales los funcionarios del Instituto.  Se realiza capacitacion a los trabaajdores de manera digital para disminuir actos y condiciones  inseguras dentro de los diferentes lugares de trabajo. Se diseñó y socializó protocolo en proceso de caminatas ecologicas.  Se realizó informe con las acciones realiozadas sobre las sugerencias de la ARL positiva para cerrar el caso del A.T ocurrdio en septiembre 2023.  </t>
  </si>
  <si>
    <t xml:space="preserve">Dentro del seguimiento del primer corte trimestral de la vigencia 2024:
Se realiza el plan anual de trabajo, se socializa  y se firma por el gerente. </t>
  </si>
  <si>
    <t xml:space="preserve">Dentro del seguimiento del primer corte trimestral de la vigencia 2024:
Se realizó jornada de pausas activas en el mes de febrero,  capacitacion. Se realizaron a la fecha 2 reuniones del COPASST para fortalecer el proceso de seguimiento a los riesgos dentro del ambiente laboral. Se realizó analisis de perfil sociodemografico para deterinar las condiciones de salud de los trabajadores y priorizar los riesgos en conjunto de la matriz de peligros. Se realizó inventario de extiontores y botiquines. Se realizó evaluacion de estandares minimos ante el Ministerio de trabajo. Se realizó capacitacion de prevencion de enfermedad laboral, tunel carpiano y epicondilitis. </t>
  </si>
  <si>
    <t>Durante el primer trimestre de la vigencia 2024:
1. El día 19 de febrero de 2024 se realizó capacitación por parte de la Profesional de Seguridad y Salud en el Trabajo en relación al Plan Anual de Trabajo y Accidentes Laborales.
2. El día 19 de febrero de 2024 la Profesional Universitaria con funciones de Almacén y Archivo Norma Yohana Artunduaga realizó capacitación de la Ley General de Archivo (Ly 594 de 2000) dando a conocer los lineamientos generales de la documentación y cumplimiento normativo.
3. El día 28 de febrero de 2024 el contratista de Talento Humano Jhonathan Duque realizó capacitación de Inducción y Reinducción de los procesos institucionales, así como los diferentes códigos Institucionales que respaldan el beneficio del servicio y la atención a la ciudadanía.
4. El día 28 de febrero de 2024 el Coordinador del Área Técnica Rosemberg Rivera realizó capacitación sobre Política Pública de la Educación Física, la Recreación, la Actividad Física y El Deporte como eje de Desarrollo Sostenible Quindío 2024-2034.
5.El día 08 de marzo se participó de la capacitación virtual brindada por la Función Pública en relación a la Evaluación de desempeño Laboral, con el fin de tener los lineamientos normativos frente a este seguimiento.
6.El día 13 de marzo de 2024, se participó de la capacitación virtual brindada por la Función Pública en relación al proceso de registro y vinculación del SIGEP II como clave para reportar el avance en gestión de las diferentes entidades públicas del Orden Nacional y Territorial en procesos contractuales.
7.El día 18 de marzo de 2024, se participó de la capacitación virtual brindada por la Función Pública en relación a la Medición del Desempeño Institucional a partir del diligenciamiento del FURAG, como parte de la entrega de información de los procesos realizados en la vigencia 2023.</t>
  </si>
  <si>
    <t>Durante el primer trimestre de la vigencia 2024:
1. Se actualizaron las hojas de vida de los funcionarios que ingresaron en la presente administración, dando cumplimiento a la Ley General de Archivo 594 del 2000.
2. Se realizó la actualización y cierre de las historias laborales de los siguientes servidores que finalizaron su vinculo laboral con INDEPORTES QUINDÍO: Fernando Augusto Paneso, Orfa María Ruíz Agudelo,Yolanda Suarez Campos, Gloria Inés Herrera Franco, María Ludibia Arias Giraldo.</t>
  </si>
  <si>
    <t>Durante cada periodo de pago quincenal se realiza nómina con sus respectivas novedades como descuentos, incapacidades, vacaciones, entre otras. Durante cada mes se realizan 02 (quincenal) nóminas sin la generación de errores - total de nómina realizadas de Enero a Marzo: 06.
1. Se incluyó novedades de retiro de los siguientes funcionarios: Fernando Augusto Paneso, Orfa María Ruiz Agudelo, Yolanda Suarez Campos, Gloria Inés Herrera Franco,María Ludibia Arias Giraldo, Cesar Augusto Cruz, Andrés Felipe Amorocho.
2. Se realizó novedad de retiro y reintegro de la funcionaria Maria Isabel Rojas Vasquez (Jefe Oficina Jurídica)
3. Se realizó novedad de periodo vacacional del funcionario David Alberto Rojas Olarte (Técnico Deporte Asociado).</t>
  </si>
  <si>
    <t xml:space="preserve">*Se desarrolló el pago de las 3 seguridades sociales de los funcionarios de planta del Instituto Departamental de Deporte y Recreación del Quindío, correspondiente a los meses de: Enero, Febrero y Marzo de 2024 con sus respectivas novedades.
# 3 planillas de seguridad social generadas sin errores / # 3 total de planillas de seguridad social mensuales elaboradas.
</t>
  </si>
  <si>
    <t>Durante el PRIMER trimestre de la vigencia 2024,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Un total de 155 Bancos de programa y proyectos  solicitados al corte del 31 de MARZO de 2024.</t>
  </si>
  <si>
    <t>Durante el PRIMER trimestre de la vigencia 2024, se han realizado los reportes mensuales correspondientes al mes de enero (reportado en febrero), febrero (reportado en marzo), marzo (reportado en abril).</t>
  </si>
  <si>
    <t>3 reportes realizados hasta el corte del 31 de marzo en la plataforma SPI-DNP realizados</t>
  </si>
  <si>
    <t>Consecuente que este plan se realiza de manera cuatrimestral no se ha elevado aún el seguimiento y el proceso.</t>
  </si>
  <si>
    <t>En el tercer trimestre de la vigencia 2023 se realizaron dos (02) ajustes por medio de las siguientes Resoluciones: 
1-Resolución No. 048 de febrero 23 de 2024 (donde se realizan traslados presupuestales)
2-Resolución No. 049 de marzo 05 de 2024 (donde se realizan traslados presupuestales)</t>
  </si>
  <si>
    <t>DURANTE ESTE PERIODO SE RADICARON 93 EXPEDIENTES PRECONTRACTUALES, PARA LO CUAL SE SUSCRIBIERON 92 CONTRATOS. ASÍ: 91 EN LA MODALIDAD DE CONTRATACIÓN DIRECTA (90 CONTRATOS DE PRESTACIÓN DE SEVICIOS DE APOYO A LA GESTIÓN Y PROFESIONALES, 1 CONTRATO DE ARRENDAMIENTO), 1 CONTRATO  A TRAVÉS DE LA TIENDA VIRTUAL - ACUERDO MARCO (COMBUSTIBLE), 
LA DIFERENCIA DE LOS EXPEDIENTES RADICADOS CON LOS CONTRATOS SUSCRITOS RADICA EN LO SIGUIENTE: 
1) 1 PROCESO EN LA MODALIDAD DE MINIMA CUANTIA(AMBULANCIA Y PRIMEROS AUXILIOS) FUE RADICADO EN EL MES DE MARZO Y SU PUBLICACIÓN EN LA PLATAFORMA FUE EL 22 DE MARZO DE 2024  PERO DE CONFORMIDAD AL CRONOGRAMA DE EXTIENDE HASTA EL MES DE ABRIL SU ADJUDICACIÓN Y SUSCRIPCIÓN DEL CONTRATO.
LA EVIDENCIA SE ENCUENTRA REPORTADA EN EL ARCHIVO DE GESTIÓN DE LA OFICINA JURÍDICA Y EN LA PLATAFORMA DEL SECOP II.</t>
  </si>
  <si>
    <t xml:space="preserve">DURANTE ESTE PERIODO SE SUSCRIBIERON 92 CONTRATOS. ASÍ: 91 EN LA MODALIDAD DE CONTRATACIÓN DIRECTA (90 CONTRATOS DE PRESTACIÓN DE SEVICIOS DE APOYO A LA GESTIÓN Y PROFESIONALES, 1 CONTRATO DE ARRENDAMIENTO), 1 CONTRATO  A TRAVÉS DE LA TIENDA VIRTUAL - ACUERDO MARCO (COMBUSTIBLE), PARA LO CUAL TODOS SE ENCUENTRAN DEBIDAMENTE SUSCRITOS EN LA PLATAFORMA SECOP II Y REPORTADOS EN EL SIA OBSERVA. </t>
  </si>
  <si>
    <t>Durante el primer trimestre de la vigencia 2024 se revisó los computo del Instituto y todos cuentan con las implementaciones necesarias de seguridad.</t>
  </si>
  <si>
    <t>Todos los usuario de planta cuentan con el licenciamiento necesario (Windows, Office y Antivirus)</t>
  </si>
  <si>
    <t>Durante el primer trimestre de la vigencia 2024 se han realizando las copias de seguridad constantemente en discos duros Externos y se está actualizando el backup de las bases de datos y diariamente Mariana Araque realiza copias de seguridad del servidor.</t>
  </si>
  <si>
    <t>Durante el primer trimestre de la vigencia 2024 se le realizó a los funcionarios del Área Técnica proceso de induccion sobre el manejo adecuado de las herramientas informáticas y en especial a la información que es uno de los activos mas importantes de la entidad.</t>
  </si>
  <si>
    <t>No se han presentado problemas significativos de acceso a la información del área administrativa y financiera.</t>
  </si>
  <si>
    <t>Durante el periodo  no se solicitó el prestamo expedientes documentos del archivo central.</t>
  </si>
  <si>
    <t>se realizó una (01)  visita por parte de la contratista encargada de SG-SST,  en cumplimiento de las obligaciones especificas del contrato Nro.  004 del 08/02/2024, donde se realizó evaluacion de extintores y  visita locativa sobre condiciones de evacuación. se concluye la necesidad de recarga de extintor Tipo A</t>
  </si>
  <si>
    <t>se adelantan acciones preventivas  por posibles afectaciones medioambientales  que  pudiesen afectar los expedientes, como mantener aistaldos los dispositivos electricos, ventanas cerradas permanentemente, verificacion de posibles goteras del techo.
Se realizá una visita semanal  si no se presentan visitas de obligatorio cumplimiento por consulta o prestamo de información.</t>
  </si>
  <si>
    <t xml:space="preserve">Durante el periodo se han realizado 15  prestamos de implementación  a contratistas del instituto con el fin de darle cumplimiento a los contratos.
 Se han realizado ( 94 ) entregas (salidas) de almacén  a  terceros.
Las actas se encuentran el el archivo de gestion del area adminsitrativa y financiera (almacen) </t>
  </si>
  <si>
    <t xml:space="preserve">15 solicitudes/15 prestamos.
94  solicitudes de salidas de almacén / 94 entregas. </t>
  </si>
  <si>
    <t>15 solicitudes/15 prestamos.
94  solicitudes de salidas de almacén / 94 entregas.
El stock de almacen  corresponde al requerido desde la Gerencia General y/o area técnica de la entidad.</t>
  </si>
  <si>
    <t>Del 1 de enero al 31 de Marzo 2024 se realizaron 89 Notas Débito y 4 Notas Crédito.
Se anularon 18 Notas Débito y 1 Nota Crédito.
Las anulaciones corresponden a fechas diferentes, códigos contables mal ingresados y descuentos de seguridad social del patrono que no corresponden.</t>
  </si>
  <si>
    <t>Durante cada periodo de pago quincenal se realiza nómina con sus respectivas novedades como descuentos, incapacidades, vacaciones, entre otras. Durante cada mes se realizan 02 (quincenal) nóminas sin la generación de errores - total de nómina realizadas de Enero a Marzo: 06.
1. Se incluyó novedades de retiro de los siguientes funcionarios: Fernando Augusto Paneso, Orfa María Ruiz Agudelo, Yolanda Suarez Campos, Gloria Inés Herrera Franco,María Ludibia Arias Giraldo, Cesar Augusto Cruz, Andrés Felipe Amorocho.
2. Se realizó novedad de retiro y reintegro de la funcionaria Maria Isabel Rojas Vasquez (Jefe Oficina Jurídica)</t>
  </si>
  <si>
    <t>En el primer trimestre de la vigencia 2024 se realizaron un total de 20 conciliaciones bancarias de las diferentes cuentas activas en el Instituto.</t>
  </si>
  <si>
    <t>Durante el primer trimestre de la vigencia 2024 se expidieron:
1. 200 certificados de Disponibilidad Presupuestal del 001 del 15 de enero de 2024 hasta la disponibilidad 201 del 22 de marzo de 2024. 
2. 373 certificados de Registro Presupuestal del 001 del 15 de enero al 374 de marzo 22 de 2024.</t>
  </si>
  <si>
    <t>Durante el primer trimestre de la vigencia 2024 se expidieron:
1. 182 certificados de Disponibilidad Presupuestal sin error (18 fueron anulados por objetos, planeación contractual o liberación de presupuesto).
2. 353 certificados de Registro Presupuestal (20 fueron anulados por liberacion de presupuesto, cambio de beneficiario)</t>
  </si>
  <si>
    <t>Durante el segundo trimestre de la vigencia 2024 se revisó los computo del Instituto y todos cuentan con las implementaciones necesarias de seguridad.</t>
  </si>
  <si>
    <t>Durante el segundo trimestre de la vigencia 2024 se han realizando las copias de seguridad en un servidor en linux y se está actualizando el backup de las bases de datos y diariamente Mariana Araque realiza copias de seguridad del servidor.</t>
  </si>
  <si>
    <t>Durante el segundo trimestre de la vigencia 2024 se le realizó a los funcionarios del Área Técnica proceso de induccion sobre el manejo adecuado de las herramientas informáticas, el uso adecuado de las nuevas impresoras y en especial a la información que es uno de los activos mas importantes de la entidad.</t>
  </si>
  <si>
    <t>En el periodo comprendido entre el 01 de Abril y el 30 de Junio de 2024, el àrea de contabilidad consulto diariamente la pàgina Web de la CGN - https://www.contaduria.gov.co/marco-normativo-para-entidades-de-gobierno.
Esto con el propòsito de actualizar los procesos contables en los casos que lo amerite.
Asi mismo, se trabajo en llave con la funcionaria de presupuesto la parametrizaciòn de los rubros presupuestales creados, garantizando que la informaciòn se asiente en las respectivas cuentas contables, dismiuyendo el nùmero de reclasificaciones de las cuentas del balance por errores.
Ademàs, se reviso en cada orden de pago generada  el asiento contable registrado.</t>
  </si>
  <si>
    <t>Para la presentaciòn de las declaraciones tributarias el àrea de contabilidad prepara la informaciòn soportada en los diferentes documentos contables e informes complementarios, esto con el fin de que se minimicen los errores y se eviten posibles sanciones.
Como estrategia de recordaciòn de las fechas de rendiciòn, se cuenta con un sistema de alerta en correo electrònico y en calendario fisico.</t>
  </si>
  <si>
    <t xml:space="preserve">Previo a la rendiciòn de los informes a la CGN, se verifica que las cuentas contables del Instituto esten contenidas en el protocolo de la CGN.
El validador de la CGN al detectar  las inconsistencia en el catalogo de cuentas, le permite a la entidad realizar los ajustes a que de lugar.
</t>
  </si>
  <si>
    <t>En el quehacer diario contable se analizan los procedimientos contables implementados en la entidad  y se realizan los ajustes que sean necesarios, con el fin de actualizar la informaciòn y agilizar los procesos.</t>
  </si>
  <si>
    <t>No se realizó Visita</t>
  </si>
  <si>
    <t>Se ha realizado inspección ocular periodicamente pero no se ha levantado informe de revisión</t>
  </si>
  <si>
    <t>Se realizó un inventario general de los elementos existentes de manera física en las bodegas del almacén. Está pendiente contrastar con el inventario cargado en el sistema de PUBLIFINANZAS</t>
  </si>
  <si>
    <t>Se realizaron 32 solicitudes de préstamos del almacén para funcionarios o contratistas / se entregaron las 32 solicitudes</t>
  </si>
  <si>
    <t>se han respondido positivamente las 32 solicitudes recibids por el almacén</t>
  </si>
  <si>
    <t>Del 1 de Abril  al 30  de junio  de 2024  se realizaron 20 cheques que  fueron exitosos para pago contratista, apertura caja menor y pago servicios públicos.
Se anularon  5 cheques porque la fecha era diferente al requerimiento solicitado para el tema de viáticos, además el sistema genero cheques por error pq el sistema ya esta parametrizado.</t>
  </si>
  <si>
    <t>Del 1 de Abril al 30 de junio 2024 Se realizaron 784 Comprobantes de Egreso con sus respectivos soportes de pago,</t>
  </si>
  <si>
    <t>Del 1 de Abril  al 30 Junio 2024 se rechazaron 26 pagos en la banca,  por cuentas que  no existen, invalidas, no habilitadas,nit errado,  cuenta errada e identificación que no coincide.</t>
  </si>
  <si>
    <t>Del 1 de Abril al 30 de Junio 2024 se realizaron 2 pagos dobles por error,
Los contratitas son los siguientes  Diego Fernando Cortes Beral y Karen Daniela Parrado Camacho los cuales hicieron la devolución del dinero,</t>
  </si>
  <si>
    <t>Del 1 de Abril  al 30 de Junio 2024 se realizaron 143 Notas debito
y 23 Notas Crédito.
Se anularon 21 Notas debito y 4  nota crédito.
Las anulaciones corresponden a fechas diferentes, códigos contables mas ingresados y valores errados,</t>
  </si>
  <si>
    <t>Durante el periodo de Enero a Junio de la vigencia 2024,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Un total de 323 Bancos de programa y proyectos  solicitados al corte del 30 de JUNIO de 2024.</t>
  </si>
  <si>
    <t>Durante el Segundo trimestre de la vigencia 2024, se han realizado los reportes mensuales correspondientes al mes de abril (reportado en mayo), mayo (reportado en junio), junio (reportado en julio).</t>
  </si>
  <si>
    <t>6 reportes realizados hasta el corte del 30 de junio en la plataforma SPI-DNP realizados</t>
  </si>
  <si>
    <t>Se realizo un reporte en el mes de abril del plan anticorrupción (mapa de riesgos del primer trimestre).</t>
  </si>
  <si>
    <t>En el segundo trimestre del 2024 se han realizado dos (2) ajustes al banco de proyectos mediante resoluciones, estas corresponden a las siguientes:
1- Resolución No. 116 de 2024 (Se realiza una adición presupuestal)
2 - Resolución No. 152 de 2024 (Se realiza una adición presupuestal)</t>
  </si>
  <si>
    <t>Se realizo el seguimiento al cumplimiento del pago 
de seguridad social en salud, pensión y riesgos laborales del personal que contrata el instituto. 
se verificaca el pago de las planillas de seguridad social que llegan con los informes de supervisión al área administrativa y financiera con el fin de verificar los pagos, los tiempos y los términos de ley acorde a la normatividad vigente.
se realiza consolidado de datos del ausentismo laboral en la entidad.</t>
  </si>
  <si>
    <t>Actividades de capacitacion a las brigadas de emergencia en acompañamiento con la ARL POSITIVA, capacitaciones de riesgo psicosocial, autocuidado, se dio apoyo en las reuniones del COPASST, se inicia evaluacion de los estandares minimos para proxima auditoria por la ARL POSITIVA.</t>
  </si>
  <si>
    <t>Se programación  la asistencia en la entidad VALSALUD para diagnóstico de los exámenes médicos periódicos. Posteriormente se Trasmitio por medio de comunicado interno la circular emitida por el área administrativa y financiera dando conocimiento a cada funcionario sobre las recomendaciones médicas laborales diagnosticadas por el médico especialista.</t>
  </si>
  <si>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Abril a Junio: 06.
1. Se incluyó novedades de retiro de la funcionaria </t>
    </r>
    <r>
      <rPr>
        <b/>
        <sz val="16"/>
        <color theme="1"/>
        <rFont val="Calibri"/>
        <family val="2"/>
        <scheme val="minor"/>
      </rPr>
      <t xml:space="preserve">NORMA YOHANA ARTUNDUAGA </t>
    </r>
    <r>
      <rPr>
        <sz val="16"/>
        <color theme="1"/>
        <rFont val="Calibri"/>
        <family val="2"/>
        <scheme val="minor"/>
      </rPr>
      <t xml:space="preserve"> de su cargo Provisional de Profesional Universitario 
2. Se realizó novedad de ingreso del Funcionario </t>
    </r>
    <r>
      <rPr>
        <b/>
        <sz val="16"/>
        <color theme="1"/>
        <rFont val="Calibri"/>
        <family val="2"/>
        <scheme val="minor"/>
      </rPr>
      <t>MARCO ANTONIO RUIZ MONTOYA</t>
    </r>
    <r>
      <rPr>
        <sz val="16"/>
        <color theme="1"/>
        <rFont val="Calibri"/>
        <family val="2"/>
        <scheme val="minor"/>
      </rPr>
      <t xml:space="preserve"> en el cargo de Carrera Administrativa en periodo de Prueba ( Profesional Universitario) a partir del 07 de mayo de 2024 (INCLUSIVE).</t>
    </r>
  </si>
  <si>
    <r>
      <t xml:space="preserve">Durante el segundo trimestre de la vigencia 2024 se realizó las siguientes actividades en relación a capacitación, inducción y reinducción:
1. Se participó de la capacitación virtual el 16 de abril de 2024 en referencia al Proceso de Evaluación de Desempeño EDL a funcionarios de Carrera Administrativa y en Periodo de Prueba de la Comisión Nacional del Servicio Civil.
2. Se hace proceso de inducción de ingreso, manual de funciones y procesos de cargo al Servidor </t>
    </r>
    <r>
      <rPr>
        <b/>
        <sz val="11"/>
        <color theme="1"/>
        <rFont val="Calibri"/>
        <family val="2"/>
        <scheme val="minor"/>
      </rPr>
      <t xml:space="preserve">MARCO ANTONIO RUIZ MONTOYA </t>
    </r>
    <r>
      <rPr>
        <sz val="11"/>
        <color theme="1"/>
        <rFont val="Calibri"/>
        <family val="2"/>
        <scheme val="minor"/>
      </rPr>
      <t xml:space="preserve">para desempeñar el cargo de Profesional Universitario con funciones de Almacén y Archivo.
3. Se participó de la capacitación virtual el 08 de mayo de 2024 por parte de la Función Pública en relación a la Actualización de la Hoja de vida y Declaración de Bienes y Rentas que se realiza en la página del SIGEP II.
4. Se participó de la capacitación virtual el 14 de mayo de 2024 en referencia al Proceso de Evaluación de Desempeño EDL a funcionarios de Carrera Administrativa y en Periodo de Prueba de la Comisión Nacional del Servicio Civil.
5. Se participó de la capacitación virtual el 16 de abril de 2024 en referencia al Proceso de Evaluación de Desempeño EDL a funcionarios de Carrera Administrativa y en Periodo de Prueba de la Comisión Nacional del Servicio Civil.
6. Se participó de la capacitación virtual el 16 de abril de 2024 en referencia al Proceso de Evaluación de Desempeño EDL a funcionarios de Carrera Administrativa y en Periodo de Prueba de la Comisión Nacional del Servicio Civil.
7. Los contratistas del Área Técnica </t>
    </r>
    <r>
      <rPr>
        <b/>
        <sz val="11"/>
        <color theme="1"/>
        <rFont val="Calibri"/>
        <family val="2"/>
        <scheme val="minor"/>
      </rPr>
      <t xml:space="preserve">DIEGO MAURICIO VARGAS </t>
    </r>
    <r>
      <rPr>
        <sz val="11"/>
        <color theme="1"/>
        <rFont val="Calibri"/>
        <family val="2"/>
        <scheme val="minor"/>
      </rPr>
      <t xml:space="preserve">y </t>
    </r>
    <r>
      <rPr>
        <b/>
        <sz val="11"/>
        <color theme="1"/>
        <rFont val="Calibri"/>
        <family val="2"/>
        <scheme val="minor"/>
      </rPr>
      <t>DEICY LEÓN</t>
    </r>
    <r>
      <rPr>
        <sz val="11"/>
        <color theme="1"/>
        <rFont val="Calibri"/>
        <family val="2"/>
        <scheme val="minor"/>
      </rPr>
      <t xml:space="preserve"> participaron de un seminario Presencial de la Escuela de Administración ESAP en referencia al Módulo de MIPG y las dimensiones que se incluyen.</t>
    </r>
  </si>
  <si>
    <r>
      <t xml:space="preserve">Durante el segundo trimestre de la vigencia 2024:
1. Se actualizaron las hojas de vida de los funcionarios que ingresaron en la presente administración, dando cumplimiento a la Ley General de Archivo 594 del 2000.
2. Se realizó la actualización y cierre de las historias laborales de la funcionaria </t>
    </r>
    <r>
      <rPr>
        <b/>
        <sz val="11"/>
        <color theme="1"/>
        <rFont val="Calibri"/>
        <family val="2"/>
        <scheme val="minor"/>
      </rPr>
      <t>NORMA YOHANA ARTUNDUAGA PINEDA</t>
    </r>
    <r>
      <rPr>
        <sz val="11"/>
        <color theme="1"/>
        <rFont val="Calibri"/>
        <family val="2"/>
        <scheme val="minor"/>
      </rPr>
      <t xml:space="preserve">, quien finaliza su vinculación laboral en modalidad provisional.
3. Se realiza apertura a historia laboral del funcionario </t>
    </r>
    <r>
      <rPr>
        <b/>
        <sz val="11"/>
        <color theme="1"/>
        <rFont val="Calibri"/>
        <family val="2"/>
        <scheme val="minor"/>
      </rPr>
      <t xml:space="preserve">MARCO ANTONIO RUIZ MONTOYA </t>
    </r>
    <r>
      <rPr>
        <sz val="11"/>
        <color theme="1"/>
        <rFont val="Calibri"/>
        <family val="2"/>
        <scheme val="minor"/>
      </rPr>
      <t xml:space="preserve">quien se vincula en modalidad de contratación de Carrera Administrativa en periodo de prueba al cargo </t>
    </r>
    <r>
      <rPr>
        <b/>
        <sz val="11"/>
        <color theme="1"/>
        <rFont val="Calibri"/>
        <family val="2"/>
        <scheme val="minor"/>
      </rPr>
      <t xml:space="preserve">PROFESIONAL UNIVERSITARIO CON FUNCIONES DE ALMACÉN Y ARCHIVO </t>
    </r>
    <r>
      <rPr>
        <sz val="11"/>
        <color theme="1"/>
        <rFont val="Calibri"/>
        <family val="2"/>
        <scheme val="minor"/>
      </rPr>
      <t>a partir del 07 de mayo de 2024 (INCLUSIVE).</t>
    </r>
  </si>
  <si>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Abril a Junio: 06.
1. Se incluyó novedades de retiro de la funcionaria </t>
    </r>
    <r>
      <rPr>
        <b/>
        <sz val="11"/>
        <color theme="1"/>
        <rFont val="Calibri"/>
        <family val="2"/>
        <scheme val="minor"/>
      </rPr>
      <t xml:space="preserve">NORMA YOHANA ARTUNDUAGA </t>
    </r>
    <r>
      <rPr>
        <sz val="11"/>
        <color theme="1"/>
        <rFont val="Calibri"/>
        <family val="2"/>
        <scheme val="minor"/>
      </rPr>
      <t xml:space="preserve"> de su cargo Provisional de Profesional Universitario 
2. Se realizó novedad de ingreso del Funcionario </t>
    </r>
    <r>
      <rPr>
        <b/>
        <sz val="11"/>
        <color theme="1"/>
        <rFont val="Calibri"/>
        <family val="2"/>
        <scheme val="minor"/>
      </rPr>
      <t>MARCO ANTONIO RUIZ MONTOYA</t>
    </r>
    <r>
      <rPr>
        <sz val="11"/>
        <color theme="1"/>
        <rFont val="Calibri"/>
        <family val="2"/>
        <scheme val="minor"/>
      </rPr>
      <t xml:space="preserve"> en el cargo de Carrera Administrativa en periodo de Prueba ( Profesional Universitario) a partir del 07 de mayo de 2024 (INCLUSIVE).</t>
    </r>
  </si>
  <si>
    <t xml:space="preserve">*Se desarrolló el pago de las 3 seguridades sociales de los funcionarios de planta del Instituto Departamental de Deporte y Recreación del Quindío, correspondiente a los meses de: Abril, mayo y junio de 2024 con sus respectivas novedades.
# 3 planillas de seguridad social generadas sin errores / # 3 total de planillas de seguridad social mensuales elaboradas.
</t>
  </si>
  <si>
    <t xml:space="preserve">Durante el segundo trimestre de la vigencia 2024  se generó:
1- CDPS: 223 certificados de Disponibilidad Presupuestal del 202 del 01 de abril de 2024 hasta la disponibilidad 425 del  28 de junio  de 2024. 
2 - CRP: 688 (del CRP 375 al CRP 1025) correspodiente la periodo comprendido entre el 01 de abril al 30 de junio de 2024 / se anularon 26 CRP por error en el registro. </t>
  </si>
  <si>
    <t xml:space="preserve">Durante el segundo trimestre de la vigencia 2024  se generó:
1- CDPS: 223 certificados de Disponibilidad Presupuestal del 202 del 01 de abril de 2024 hasta la disponibilidad 425 del  28 de junio  de 2024. / Se anularon 41 CDP por error en registro o solicitud de reintegro.
2 - CRP: 688 (del CRP 375 al CRP 1025) correspodiente la periodo comprendido entre el 01 de abril al 30 de junio de 2024 / se anularon 26 CRP por error en el registro. </t>
  </si>
  <si>
    <t>En el segundo trimestre de la vigencia 2024 se realizaron un total de 20 conciliaciones bancarias de las diferentes cuentas activas en el Instituto.</t>
  </si>
  <si>
    <t>DURANTE ESTE PERIODO SE ENCUENTRAN VIGENTES TRES PROCESOS JUDICIALES EN CONTRA DEL INSTITUTO, LOS CUALES ESTAN EN TERMINOS, ASÍ: 
DEMANDA CON NÚMERO DE RADICADO  63001-33-33-003-2018-00328-00 DEMANDANTE ERICK ALBERTO GANERO VEGA, NULIDAD Y RESTABLECIMIENTO DEL DERECHO: SE NOTIFICO POR PARTE DEL JUZGADO EL 8 DE ABRIL DE 2024 SENTENCIA DE PRIMERA INSTANCIA A FAVOR DE LA ENTIDAD.
DEMANDA CON NÚMERO DE RADICADO 63001-3333-006-2023-00078-00 DEMANDANTE OSCAR LEON - NULIDAD Y RESTABLECIMIENTO DEL DERECHO: SE LLEVO A CABO  AUDIENCIA INICIAL  EL DIA JUEVES 6 DE JUNIO DE 2024 A LAS 8:00 AM Y ESTA PROGRAMDA LA PRACTICA DE PRUEBAS EL DÍA 24 DE OCTUBRE DE 2024.
- MEDIANTE AUTO DE FECHA 14 DE MARZO DE 2024 Y LA CUAL SE NOTIFICA POR CORREO EL DÍA 15 DE MARZO SE ADMITE DEMANDA DE NULIDAD Y RESTABLECIMIENTO DEL DERECHO CON NUMERO DE RADICADO 63001-3333-003-2023-00213-00 - DAVID ALBERTO ROJAS, SE PROCEDIO A CONTESTAR LA DEMANDA.</t>
  </si>
  <si>
    <t>DURANTE ESTE PERIODO SE DIERON LAS SIGUIENTES ACTUACIONES JUDICIALES: 
- NO HUBO ACTUACIONES PROGRAMADAS PARA LA DEMANDA CON NÚMERO DE RADICADO  63001-33-33-003-2018-00328-00 DEMANDANTE ERICK ALBERTO GANERO VEGA, NULIDAD Y RESTABLECIMIENTO DEL DERECHO.
- DEMANDA CON NÚMERO DE RADICADO 63001-3333-006-2023-00078-00 DEMANDANTE OSCAR LEON - NULIDAD Y RESTABLECIMIENTO DEL DERECHO: SE LLEVO CABO AUDIENCIA INICIAL EL DIA JUEVES 6 DE JUNIO DE 2024 A LAS 8:00 AM
-DEMANDA DE NULIDAD Y RESTABLECIMIENTO DEL DERECHO CON NUMERO DE RADICADO 63001-3333-003-2023-00213-00 - DAVID ALBERTO ROJAS,SE CONTESTO LA DEMANDA.</t>
  </si>
  <si>
    <t>DURANTE ESTE PERIODO SE ENCUENTRAN VIGENTES TRES PROCESOS JUDICIALES EN CONTRA DEL INSTITUTO, LOS CUALES ESTAN EN TERMINOS, ASÍ: 
DEMANDA CON NÚMERO DE RADICADO  63001-33-33-003-2018-00328-00 DEMANDANTE ERICK ALBERTO GANERO VEGA, NULIDAD Y RESTABLECIMIENTO DEL DERECHO: SE PRESENTARON ALEGATOS DE CONCLUSIÓN Y SE ESTA A LA ESPERA DE FALLO DE PRIMERA INSTANCIA.
DEMANDA CON NÚMERO DE RADICADO 63001-3333-006-2023-00078-00 DEMANDANTE OSCAR LEON - NULIDAD Y RESTABLECIMIENTO DEL DERECHO: SE NOTIFICO POR PARTE DEL JUZGADO AUTO POR EL CUAL PROGRAMADA AUDIENCIA INICIAL PARA EL DIA JUEVES 6 DE JUNIO DE 2024 A LAS 8:00 AM
- MEDIANTE AUTO DE FECHA 14 DE MARZO DE 2024 Y LA CUAL SE NOTIFICA POR CORREO EL DÍA 15 DE MARZO SE ADMITE DEMANDA DE NULIDAD Y RESTABLECIMIENTO DEL DERECHO CON NUMERO DE RADICADO 63001-3333-003-2023-00213-00 - DAVID ALBERTO ROJAS, DONDE DAN EL TRASLADO DE LA MISMA PARA CONTESTAR POR EL TERMINO DE 30 DÍAS HABILES, TERMINO QUE SE VENCE EN EL MES DE MAYO.</t>
  </si>
  <si>
    <t>DURANTE ESTE PERIODO SE DIERON LAS SIGUIENTES ACTUACIONES JUDICIALES: 
- DEMANDA CON NÚMERO DE RADICADO 63001-3333-006-2023-00078-00 DEMANDANTE OSCAR LEON - NULIDAD Y RESTABLECIMIENTO DEL DERECHO: SE NOTIFICO POR PARTE DEL JUZGADO AUTO POR EL CUAL PROGRAMADA AUDIENCIA  INICIAL PARA EL DIA JUEVES 6 DE JUNIO DE 2024 A LAS 8:00 AM
- MEDIANTE AUTO DE FECHA 14 DE MARZO DE 2024 Y LA CUAL SE NOTIFICA POR CORREO EL DÍA 15 DE MARZO SE ADMITE DEMANDA DE NULIDAD Y RESTABLECIMIENTO DEL DERECHO CON NUMERO DE RADICADO 63001-3333-003-2023-00213-00 - DAVID ALBERTO ROJAS, DONDE DAN EL TRASLADO DE LA MISMA PARA CONTESTAR POR EL TERMINO DE 30 DÍAS HABILES, TERMINO QUE SE VENCE EN EL MES DE MAYO.</t>
  </si>
  <si>
    <t>DURANTE ESTE PERIODO SE RADICARON 65 EXPEDIENTES PRECONTRACTUALES, PARA LO CUAL SE SUSCRIBIERON 65 CONTRATOS. ASÍ: 57 EN LA MODALIDAD DE CONTRATACIÓN DIRECTA (47 CONTRATOS DE PRESTACIÓN DE SEVICIOS DE APOYO A LA GESTIÓN Y PROFESIONALES, 10 CONVENIOS CON LAS LIGAS DEPORTIVAS), 5 CONTRATOS  A TRAVÉS DE LA TIENDA VIRTUAL - ACUERDO MARCO (DOTACIÓN DE LEY, ASEO Y CAFETERIA, PAPELERIA, MEDALLERIA, IMPRESORAS), 2 CONTRATOS DE MINIMA CUANTIA (AIRE ACONDICIONADO, INTERNET), 1 CONTRATO EN LA MODADLIDAD DE SLECCIÓN ABREVIADA DE MENOR CUANTÍA (BIO MEDICO).
ES IMPORTANTE MANIFESTAR QUE PARA ESTE PERIODO  VENIA PROCESO EN PAGINA DE MINIMA Y CUANTIA, PERO SE SUSCRIBIO EN ESTE PERIODO.
ASÍ MISMO, UN PROCESO QUE FUE RADICADO EN ESTE PERIODO, ESTE ES, DE INTERNET, FUE DECLARADO DESIERTO. 
LA EVIDENCIA SE ENCUENTRA REPORTADA EN EL ARCHIVO DE GESTIÓN DE LA OFICINA JURIDICA.</t>
  </si>
  <si>
    <t xml:space="preserve">DURANTE ESTE PERIODO SE SUSCRIBIERON 65 CONTRATOS. ASÍ: 57 EN LA MODALIDAD DE CONTRATACIÓN DIRECTA (47 CONTRATOS DE PRESTACIÓN DE SEVICIOS DE APOYO A LA GESTIÓN Y PROFESIONALES, 10 CONVENIOS CON LAS LIGAS DEPORTIVAS), 5 CONTRATOS  A TRAVÉS DE LA TIENDA VIRTUAL - ACUERDO MARCO (DOTACIÓN DE LEY, ASEO Y CAFETERIA, PAPELERIA, MEDALLERIA, IMPRESORAS), 2 CONTRATOS DE MINIMA CUANTIA (AIRE ACONDICIONADO, INTERNET), 1 CONTRATO EN LA MODADLIDAD DE SLECCIÓN ABREVIADA DE MENOR CUANTÍA (BIO MEDICO). PARA LO CUAL TODOS SE ENCUENTRAN DEBIDAMENTE SUSCRITOS EN LA PLATAFORMA SECOP II Y REPORTADOS EN EL SIA OBSERVA. </t>
  </si>
  <si>
    <t>Durante el tercer trimestre de la vigencia 2024 se realizó las siguientes actividades en relación a capacitación, inducción y reinducción:
1. Se participó de la capacitación virtual los días 03 de julio de 2024 en referencia al Proceso de Evaluación de Desempeño EDL a funcionarios de Carrera Administrativa y en Periodo de Prueba de la Comisión Nacional del Servicio Civil.
2. Se participó de la capacitación virtual el 27 de septiembre de 2024 en referencia al Proceso de Evaluación de Desempeño EDL a funcionarios de Carrera Administrativa.
3. Se participó de manera periodica de capacitaciones y encuentros internos con relación a la programación que se designará a los diferentes Jefes de Misión y delegados para los próximos I Juegos Nacionales Juveniles 2024.</t>
  </si>
  <si>
    <r>
      <t xml:space="preserve">Durante el segundo trimestre de la vigencia 2024:
1. Se actualizaron las hojas de vida de los funcionarios que ingresaron en la presente administración, dando cumplimiento a la Ley General de Archivo 594 del 2000.
2. Se realizó la actualización y cierre de la historia laboral </t>
    </r>
    <r>
      <rPr>
        <b/>
        <sz val="11"/>
        <color theme="1"/>
        <rFont val="Calibri"/>
        <family val="2"/>
        <scheme val="minor"/>
      </rPr>
      <t xml:space="preserve">MARCO ANTONIO RUIZ MONTOYA </t>
    </r>
    <r>
      <rPr>
        <sz val="11"/>
        <color theme="1"/>
        <rFont val="Calibri"/>
        <family val="2"/>
        <scheme val="minor"/>
      </rPr>
      <t xml:space="preserve">quien se desvincula en modalidad de contratación de Carrera Administrativa en periodo de prueba al cargo </t>
    </r>
    <r>
      <rPr>
        <b/>
        <sz val="11"/>
        <color theme="1"/>
        <rFont val="Calibri"/>
        <family val="2"/>
        <scheme val="minor"/>
      </rPr>
      <t xml:space="preserve">PROFESIONAL UNIVERSITARIO CON FUNCIONES DE ALMACÉN Y ARCHIVO. </t>
    </r>
  </si>
  <si>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Julio a Septiembre 2024 :06.
1. Se incluyó novedad de retiro del funcionario </t>
    </r>
    <r>
      <rPr>
        <b/>
        <sz val="11"/>
        <color theme="1"/>
        <rFont val="Calibri"/>
        <family val="2"/>
        <scheme val="minor"/>
      </rPr>
      <t xml:space="preserve">MARCO ANTONIO RUIZ MONTOYA </t>
    </r>
    <r>
      <rPr>
        <sz val="11"/>
        <color theme="1"/>
        <rFont val="Calibri"/>
        <family val="2"/>
        <scheme val="minor"/>
      </rPr>
      <t xml:space="preserve"> de su cargo Provisional de Profesional Universitario.
2. Se realizó novedad de retiro del Funcionario </t>
    </r>
    <r>
      <rPr>
        <b/>
        <sz val="11"/>
        <color theme="1"/>
        <rFont val="Calibri"/>
        <family val="2"/>
        <scheme val="minor"/>
      </rPr>
      <t>DAVID ALBERTO ROJAS OLARTE</t>
    </r>
    <r>
      <rPr>
        <sz val="11"/>
        <color theme="1"/>
        <rFont val="Calibri"/>
        <family val="2"/>
        <scheme val="minor"/>
      </rPr>
      <t xml:space="preserve"> en el cargo de Técnico de Deporte Asociado.</t>
    </r>
  </si>
  <si>
    <t xml:space="preserve">*Se desarrolló el pago de las 3 seguridades sociales de los funcionarios de planta del Instituto Departamental de Deporte y Recreación del Quindío, correspondiente a los meses de: Julio, Agosto y Septiembre de 2024 con sus respectivas novedades.
# 3 planillas de seguridad social generadas sin errores / # 3 total de planillas de seguridad social mensuales elaboradas.
</t>
  </si>
  <si>
    <t>Durante el tercer trimestre de la vigencia 2024 se han realizado los reportes mensuales correspondientes a los meses de julio, agosto y septiembre los cuáles son reportados durante los cinco días habiles del mes siguiente a cada uno de ellos.</t>
  </si>
  <si>
    <r>
      <t xml:space="preserve">Durante el periodo de Enero a Septiembre de la vigencia 2024, se han certificado dentro de los PROYECTOS: 
2020003630009 - fortalecimiento, hábitos y estilos de vida saludable como instrumento SALVAVIDAS en el Departamento del Quindío. 2020003630010- Fortalecimiento al deporte competitivo y de altos logros "TU Y YO SOMOS SALVAVIDAS POR UN QUINDÍO GANADOR" en el Departamento del Quindío.
2024003630017 - Fortalecimiento de la formación y preparación deportiva a través de los organismos deportivos en el departamento del Quindío.
2024003630029 - Fortalecimiento de habitos y estilos de vida saludables a traves de la actividad fisica en el departamento del Quindío
Se han certificado un total de </t>
    </r>
    <r>
      <rPr>
        <b/>
        <sz val="14"/>
        <rFont val="Calibri"/>
        <family val="2"/>
        <scheme val="minor"/>
      </rPr>
      <t>564 bancos</t>
    </r>
    <r>
      <rPr>
        <sz val="14"/>
        <rFont val="Calibri"/>
        <family val="2"/>
        <scheme val="minor"/>
      </rPr>
      <t xml:space="preserve"> en los proyectos de inversión.</t>
    </r>
  </si>
  <si>
    <t>Durante el tercer trimestre se han realizado los reportes de el instrumento de planificación Plan de Acción cada trimestre, en el momento se esta realizando la de ltercer trimestre la cuál se reporta en el mes de octubre.</t>
  </si>
  <si>
    <t>Se realizo el seguimiento al plan anticorrupción en el mes de septiembre, cabe resaltar que el corte era en agosto</t>
  </si>
  <si>
    <t>En el tercer trimestre se realizaron dos ajustes a los proyectos de inversión mediante las siguientes resoluciones:
1 - Resolución No. 180 de 2024 (Resolución de armonización)
2 - Resolución No. 226 de 2024 (Se realiza traslados presupuestales entre actividades)</t>
  </si>
  <si>
    <t>DURANTE ESTE PERIODO SE ENCUENTRAN VIGENTES TRES PROCESOS JUDICIALES EN CONTRA DEL INSTITUTO, LOS CUALES ESTAN EN TERMINOS, ASÍ: 
DEMANDA CON NÚMERO DE RADICADO  63001-33-33-003-2018-00328-00 DEMANDANTE ERICK ALBERTO GAMERO VEGA, NULIDAD Y RESTABLECIMIENTO DEL DERECHO: SE NOTIFICO POR PARTE DEL JUZGADO EL 8 DE ABRIL DE 2024 SENTENCIA DE PRIMERA INSTANCIA A FAVOR DE LA ENTIDAD, LA PARTE DEMANDANTE APELO Y LE FUE OTORGADO DICHO RECURSO.
DEMANDA CON NÚMERO DE RADICADO 63001-3333-006-2023-00078-00 DEMANDANTE OSCAR LEON - NULIDAD Y RESTABLECIMIENTO DEL DERECHO: SE LLEVO A CABO  AUDIENCIA INICIAL  EL DIA JUEVES 6 DE JUNIO DE 2024 A LAS 8:00 AM  Y ESTA PROGRAMDA LA PRACTICA DE PRUEBAS EL DÍA 24 DE OCTUBRE DE 2024.
- MEDIANTE AUTO DE FECHA 14 DE MARZO DE 2024 Y LA CUAL SE NOTIFICA POR CORREO EL DÍA 15 DE MARZO SE ADMITE DEMANDA DE NULIDAD Y RESTABLECIMIENTO DEL DERECHO CON NUMERO DE RADICADO 63001-3333-003-2023-00213-00 - DAVID ALBERTO ROJAS, SE PROCEDIO A CONTESTAR LA DEMANDA. SE ESTA A LA ESPERA DE FECHA PARA LA AUDIENCIA INICIAL.</t>
  </si>
  <si>
    <t xml:space="preserve">DURANTE ESTE PERIODO NO SE DIERON ACTUACIONES JUDICIALES. </t>
  </si>
  <si>
    <t xml:space="preserve">"DURANTE ESTE PERIODO SE RADICARON 151 EXPEDIENTES PRECONTRACTUALES, PARA LO CUAL SE SUSCRIBIERON 152 CONTRATOS. ASÍ: 141 EN LA MODALIDAD DE CONTRATACIÓN DIRECTA (134 CONTRATOS DE PRESTACIÓN DE SEVICIOS DE APOYO A LA GESTIÓN Y PROFESIONALES, 7 CONVENIOS CON LAS LIGAS DEPORTIVAS), 1 CONTRATO  A TRAVÉS DE LA TIENDA VIRTUAL - ACUERDO MARCO (ANTIVIRUS), 6 CONTRATOS DE MINIMA CUANTIA (REFRIGERIOS, BIENESTAR SOCIAL, INTERNET, TONER, PUBLICIDAD, MANTENIMIENTO DE VEHICULO), 1 CONTRATO EN LA MODALIDAD DE SELECCIÓN ABREVIADA DE MENOR CUANTÍA (APOYO LOGISTICO), 2 CONTRATOS - LOTE 1 Y LOTE 2 EN LA MODALIDAD DE LICITACIÓN PÚBLICA (DOTACION DEPORTIVA)  .
ES IMPORTANTE MANIFESTAR QUE HAY UNA DIFERENCIA ENTRE LA CANTIDAD DE PROCESOS RADICADOS (151) Y LOS PROCESOS SUSCRITOS (152), PORQUE DEL PROCESO DE DOTACIÓN DEPORTIVA FUE 1 PROCESO PERO CON 2 LOTES, Y DE CADA LOTE SALIO UN CONTRATO. 
LA EVIDENCIA SE ENCUENTRA REPORTADA EN EL ARCHIVO DE GESTIÓN DE LA OFICINA JURÍDICA Y EN LA PLATAFORMA DEL SECOP II."
</t>
  </si>
  <si>
    <t xml:space="preserve">DURANTE ESTE PERIODO SE SUSCRIBIERON 152 CONTRATOS. ASÍ: 141 EN LA MODALIDAD DE CONTRATACIÓN DIRECTA (134 CONTRATOS DE PRESTACIÓN DE SEVICIOS DE APOYO A LA GESTIÓN Y PROFESIONALES, 7 CONVENIOS CON LAS LIGAS DEPORTIVAS), 1 CONTRATO  A TRAVÉS DE LA TIENDA VIRTUAL - ACUERDO MARCO (ANTIVIRUS), 6 CONTRATOS DE MINIMA CUANTIA (REFRIGERIOS, BIENESTAR SOCIAL, INTERNET, TONER, PUBLICIDAD, MANTENIMIENTO DE VEHICULO), 1 CONTRATO EN LA MODALIDAD DE SELECCIÓN ABREVIADA DE MENOR CUANTÍA (APOYO LOGISTICO), 2 CONTRATOS - LOTE 1 Y LOTE 2 EN LA MODALIDAD DE LICITACIÓN PÚBLICA (DOTACION DEPORTIVA) , PARA LO CUAL TODOS SE ENCUENTRAN DEBIDAMENTE SUSCRITOS EN LA PLATAFORMA SECOP II Y REPORTADOS EN EL SIA OBSERVA. 
</t>
  </si>
  <si>
    <t xml:space="preserve">Se realiza gestion para examen de retiro de la Funcionaria Yolanda Suarez. Se proyecta la circular 16 con el procedimiento  respectivo y la ruta con relacion al reporte adecuado de los accicentes de trabajo. Se solicita a entes externos por minima cuantia la aplicacion de  evaluaciónes psicolaborales  que contribuyan a medir habilidades y aptitudes, rasgos de personalidad, valores y motivaciones de los funcionarios y disminuir el ausentismo laboral. Se realiza reporte  e investigacion de accidente de trabajo de Gustavo  (personal de aseo), asi como el plan de mejora para esta situacion. Se realiza informe de ausentismo laboral </t>
  </si>
  <si>
    <t xml:space="preserve">Pese al escaso presupuesto se han posido realizar acciones como la recarga de extintores, suministro y dotacion de botiquines, asi como por intermediacion capacitaciones en pro de la seguridad y salud en el trabajo. El plan anual se ejecuta mes a mes con capacitaciones en: prevencion de consumo de sustancias psicoactivas, promocion y prevencion de accidentes de trabajo, pausas activas, se adelanta la eleccion del comite de convivencia laboral y se realiza la resolucion de nombramiento. Se realiza jornada de entrega de reciclaje recaudando algunos fiondos que son invertidos en actividades de bienestar social. </t>
  </si>
  <si>
    <t xml:space="preserve">Se realiza el protocolo de aseo y desinfeccion de las areas del instituto, asi como el adecuado manejo de las posturas en la realizacion de este proceso. Se realizan campañas de relajacion con el fin de disminuir tensiones y dolores musculares. (sillas masajeadoras). </t>
  </si>
  <si>
    <t>Durante el tercer trimestre de la vigencia 2024 se revisó los computo del Instituto y todos cuentan con las implementaciones necesarias de seguridad.</t>
  </si>
  <si>
    <t>Durante el tercer trimestre de la vigencia 2024 se han realizando las copias de seguridad en un servidor en linux y se está actualizando el backup de las bases de datos y diariamente Mariana Araque realiza copias de seguridad del servidor.</t>
  </si>
  <si>
    <t>Durante el tercer trimestre de la vigencia 2024 se le realizó a los funcionarios del Área Técnica proceso de induccion sobre el manejo adecuado de las herramientas informáticas, el uso adecuado de las nuevas impresoras y en especial a la información que es uno de los activos mas importantes de la entidad.</t>
  </si>
  <si>
    <t>El contratista de apoyo de arhivo diseño un Formato de control de prestamo de expedientes.
Aplicación de las tablas de retencion en los casos requeridos.
Se restringio el acceso a personal no autorizado a la bodega del archivo central  y al archivo de gestiòn.</t>
  </si>
  <si>
    <t xml:space="preserve">Se han foliado los documentos  cumpliendo con los protocolos  establecidos por el archivo general.                         </t>
  </si>
  <si>
    <t>Los documentos ha sido ubicados dentro de las estanterias.                                         
Se tiene programado para el ultimo trimestre de 2024  Implementar sistema de gestion de seguridad y salud de control de plagas.</t>
  </si>
  <si>
    <t>Se ha realizado inspección ocular periodicamente pero no se ha levantado informe de revisión, ni se ha realizado un diagnòstico del estado de deterioro del archivo fisico.</t>
  </si>
  <si>
    <t>Durante el III trimestre de 2024, se realizo la  parametrizaciòn de los cuentas contables en cada uno de los rubros presupuestales que fueron creados con el nuevo plan de desarrollo.
En el proceso de preparaciòn de la informaciòn yb elaboraciòn de los estados financieros para la rendiciòn del III trimestre de 2024 al CGN se realizaron las reclasificaciones de cuentas de balances y los demàs ajustes a que dieron lugar.
Asi mismo, se realizaròn las conciliaciones entre areas y se realizaron los ajustes de los saldos a favor o a pagar.</t>
  </si>
  <si>
    <t>Para la presentaciòn oportuna de las declaraciones tributarias, se tiene como instrumento de aviso un calendario fisico, en el cual se encuentran  plasmadas las fechas de rendiciòn, em concordancia con las fechas establecidas por los diferentes entes de control.
La entrega de la informaciòn objeto de la declaraciòn fueron entregados  dentro de los tiempos establecidos.</t>
  </si>
  <si>
    <t>El sistema de información financiera de la entidad SIA PUBLIFINANZAS se actualizada de acuerdo a las las disposiciones dadas por la  CGN.  
Se revisa permanentemente la pàgina web de la CGN Se https://www.contaduria.gov.co</t>
  </si>
  <si>
    <t>En la revisiòn de los diferentes actos administrativos del area contable. Estamos en proceso de actualizar el manual de procedimientos contables, el cual se realizara con la implementacion de mi PG en el Instituto.</t>
  </si>
  <si>
    <t>No se ha realizado la conciliaciòn entre el inventario físico  y el sistema.
Se ha realizado el ingreso de los bienes de consumo y los muebles adquiridos por el Instituto, al mòdulo de inventarios.</t>
  </si>
  <si>
    <t xml:space="preserve">Al personal de recreaciòn y hàbitos saludables y escuelas deportivas que se les facilito implementaciòn deportiva, realizaron la solicitud mediante formato, para un mejor control, los cuales se encuentran en archivo de gestiòn.
</t>
  </si>
  <si>
    <t>Se ha diligenciado el formato de ingresos y salidas de almacen, cuando se han recibido solicitudes de logistica para eventos deportivos. 
Para la donaciòn de implementos deportivos se ha diligenciado el formato de acta de salida y se ha soportado con la solicitud recibida por parte de que la requiere y con la autorizaciòn de entrega por parte del Gerente.
En las compras se ha verfiicado el cumplimiento de especificaciones tecnicas de los bienes.</t>
  </si>
  <si>
    <t>Del 1 de julio al 30 de Septiembre 2024 Se realizaron 924  Comprobantes de Egreso con sus respectivos soportes de pago.</t>
  </si>
  <si>
    <t>Del 1 de julio  al 30  septiembre 2024 se rechazaron 13 pagos en la banca,  por cuentas que  no existen, invalidas, no habilitadas,nit errado,  cuenta errada e identificación que no coincide.</t>
  </si>
  <si>
    <t>Del 1 de Julio al 30 de septiembre 2024 no se realizaron  pagos dobles.</t>
  </si>
  <si>
    <t>Del 1 de Julio  al 30 de septiembre 2024 se realizaron 246 Notas debito sin novedad y 3 Notas Crédito Sin novedad.
Se anularon 30 Notas debito y 0  nota crédito.
Las anulaciones corresponden a fechas diferentes, códigos contables mas ingresados y valores errados.</t>
  </si>
  <si>
    <t>Del 1 de Julio   al 30  de Septiembre  de 2024  se realizaron 56 cheques que  fueron exitosos para pago contratista, y pago servicios públicos.
Se anularon  4 cheques porque el sistema genero estos por error,  los cuales eran para pago en efectivo,  además de   Devolución de apoyos económicos  a deportistas que no cumplen con requisitos.</t>
  </si>
  <si>
    <t xml:space="preserve">Durante el tercer  trimestre de la vigencia 2024 se expidieron:
1. 284 certificados de Disponibilidad Presupuestal del 426 del 02 de julio de 2024 hasta la disponibilidad 710 del 30 de septiembre de 2024. 
2. 694 certificados de Registro Presupuestal del 1026 del 02 de julio de 2024 al 1720 del  30 de septiembre de 2024 </t>
  </si>
  <si>
    <t>Durante el tercer trimestre de la vigencia 2024 se expidieron:
1. 284 certificados de Disponibilidad Presupuestal (96  fueron anulados por objetos, planeación contractual o liberación de presupuesto).
2. 694 certificados de Registro Presupuestal (96 fueron anulados por liberacion de presupuesto, cambio de beneficiario)</t>
  </si>
  <si>
    <t>1. En el tercer trimestre de la vigencia 2024 se realizaron un total de 33 conciliaciones Bancarias de las diferentes cuentas activas en el Instituto.
2. Se realizaron entre julio y septiembre un total de 09 conciliaciones entre áreas (tesoreria, presupuesto y contabilidad).</t>
  </si>
  <si>
    <r>
      <t xml:space="preserve">Durante el periodo de Enero a Diciembre de la vigencia 2024, se han certificado dentro de los PROYECTOS: 
2020003630009 - fortalecimiento, hábitos y estilos de vida saludable como instrumento SALVAVIDAS en el Departamento del Quindío. 
2020003630010- Fortalecimiento al deporte competitivo y de altos logros "TU Y YO SOMOS SALVAVIDAS POR UN QUINDÍO GANADOR" en el Departamento del Quindío.
2024003630017 - Fortalecimiento de la formación y preparación deportiva a través de los organismos deportivos en el departamento del Quindío.
2024003630029 - Fortalecimiento de habitos y estilos de vida saludables a traves de la actividad fisica en el departamento del Quindío
Se han certificado un total de </t>
    </r>
    <r>
      <rPr>
        <b/>
        <sz val="14"/>
        <rFont val="Calibri"/>
        <family val="2"/>
        <scheme val="minor"/>
      </rPr>
      <t>828 bancos</t>
    </r>
    <r>
      <rPr>
        <sz val="14"/>
        <rFont val="Calibri"/>
        <family val="2"/>
        <scheme val="minor"/>
      </rPr>
      <t xml:space="preserve"> en los proyectos de inversión.</t>
    </r>
  </si>
  <si>
    <t xml:space="preserve">Durante el tercer trimestre de la vigencia 2024 no se han realizado los reportes mensuales correspondientes dado que el departamento nacional de planeacion DNP estaba mudando la informacion a la Plataforma Integrada de Inversión Pública - PIIP. </t>
  </si>
  <si>
    <t>Durante el cuarto trimestre se han realizado los reportes de el instrumento de planificación Plan de Acción cada trimestre, en el momento se esta realizando la de cuarto trimestre la cuál se reporta en el mes de enero 2025, posterior al cierre presupuestal de la vigencia.</t>
  </si>
  <si>
    <t>Se realizó el reporte al tercer cuatrimestre del Plan Anticorrupción, que viene inmerso dentro del Programa de Transparencia y Ética Pública Versión 1 PTEP al corte de diciembre de 2024. Se publica en la página los primeros días de enero de 2025.</t>
  </si>
  <si>
    <t>En el cuarto trimestre se realizaron dos ajustes a los proyectos de inversión mediante las siguientes resoluciones:
1 - Resolución No. 261 de 2024 (POR MEDIO DEL CUAL SE REALIZA UN TRASLADO EN EL PRESUPUESTO DE GASTOS DE INVERSION DE LA VIGENCIA FISCAL 2024 DEL INSTITUTO DEPARTAMENTAL DE DEPORTE Y RECREACION DEL QUINDIO, INDEPORTES QUINDIO)
2 - Resolución No. 332 de 2024 (POR MEDIO DEL CUAL SE LIQUIDA PARCIALMENTE EL ACUERDO N.06 DEL 2024 “POR MEDIO DEL CUAL SE APRUEBA LA ADICIÒN DE RECURSOS EN EL PRESUPUESTO DE INGRESOS Y GASTOS DE INVERSION DEL INSTITUTO DEPARTAMENTAL DE DEPORTE Y RECREACIÒN DEL QUINDÌO “INDEPORTES QUINDÌO” PARA LA VIGENCIA 2024.)
3- Resolución No. 384 de 2024 (POR MEDIO DEL CUAL SE REALIZA UN TRASLADO EN EL PRESUPUESTO DE GASTOS DE INVERSION DE LA VIGENCIA FISCAL 2024 DEL INSTITUTO DEPARTAMENTAL DE DEPORTE Y RECREACION DEL QUINDIO, INDEPORTES QUINDIO)</t>
  </si>
  <si>
    <t>Durante el cuarto trimestre de la vigencia 2024 se realizó las siguientes actividades: 
1. Reporte de compromisos funcionales y comportamentales en el aplicativo EDL de los siguientes funcionarios que ingresaron mediante concurso de méritos en carrera administrativa de periodo de prueba: 
*Antonio José Tobón Echeverri (Deporte Asociado): 01 de noviembre de 2024.
*Angela Yohana Quintero Palacios (Almacén y Archivo): 23 de diciembre de 2024.
2. Se realizó el 29 de noviembre de la capacitación de inducción y reinducción por parte del contratista de Talento Humano y Seguridad y Salud en el trabajo, en lo que concierne a las actividades de los códigos institucionales. 
3. Capacitación de la plataforma SIGEP II el día 09 de octubre 2024 en apoyo de la entidad Función Pública.</t>
  </si>
  <si>
    <t>Durante el segundo trimestre de la vigencia 2024:
1. Se actualizaron las hojas de vida de los funcionarios que ingresaron en la presente administración, dando cumplimiento a la Ley General de Archivo 594 del 2000.
2. Se realizó la apertura de la siguientes historias laborales que ingresaron mediante concurso de méritos en carrera administrativa de periodo de prueba: 
*Antonio José Tobón Echeverri (Deporte Asociado): 01 de noviembre de 2024.
*Angela Yohana Quintero Palacios (Almacén y Archivo): 23 de diciembre de 2024.</t>
  </si>
  <si>
    <t xml:space="preserve">*Se desarrolló el pago de las 3 seguridades sociales de los funcionarios de planta del Instituto Departamental de Deporte y Recreación del Quindío, correspondiente a los meses de: Octubre, Noviembre y Diciembre de 2024 con sus respectivas novedades.
# 3 planillas de seguridad social generadas sin errores / # 3 total de planillas de seguridad social mensuales elaboradas.
</t>
  </si>
  <si>
    <t>Durante el cuarto cuatrimestre de la vigencia 2024, se realizó el proceso de licitación con la entidad de Salud Ocupacional PROENSO para la realización de los exámenes médicos laborales periodicos para los funcionarios de la entidad.
*En este corte no se presentó ningún tipo de situación de riesgo laboral para los funcionarios de la entidad.</t>
  </si>
  <si>
    <t>Se realizó el 29 de noviembre inducción y reinducción de las actividades que se encuentran inmersas dentro del proceso de Seguridad y Salud en el Trabajo, así como también la generación del nuevo grupo para el Comité de Convivencia Laboral.</t>
  </si>
  <si>
    <t>Durante el cuarto trimestre de la vigencia 2024 se revisó los computo del Instituto y todos cuentan con las implementaciones necesarias de seguridad.</t>
  </si>
  <si>
    <t>Durante el cuarto trimestre de la vigencia 2024 se han realizando las copias de seguridad en un servidor en linux y se está actualizando el backup de las bases de datos y diariamente Mariana Araque realiza copias de seguridad del servidor.</t>
  </si>
  <si>
    <t>Durante el cuarto trimestre de la vigencia 2024 se le realizó a los funcionarios del Área Técnica proceso de induccion sobre el manejo adecuado de las herramientas informáticas, el uso adecuado de las nuevas impresoras y en especial a la información que es uno de los activos mas importantes de la entidad.</t>
  </si>
  <si>
    <t xml:space="preserve">Durante el cuarto  trimestre de la vigencia 2024 se expidieron:
1. 289 certificados de Disponibilidad Presupuestal del 711 del 01 de octubre de 2024 hasta la disponibilidad 1,000 del 27 de diciembre de 2024. 
2. 974 certificados de Registro Presupuestal del 1721 del 01 de octubre de 2024 al 2695 del  30 de diciembre de 2024 </t>
  </si>
  <si>
    <t>Durante el cuarto trimestre de la vigencia 2024 se expidieron:
1. 289 certificados de Disponibilidad Presupuestal (41  fueron anulados por objetos, planeación contractual o liberación de presupuesto).
2.974 certificados de Registro Presupuestal (130 fueron anulados por liberacion de presupuesto, cambio de beneficiario)</t>
  </si>
  <si>
    <t>1. En el cuarto trimestre de la vigencia 2024 se realizaron un total de 33 conciliaciones Bancarias de las diferentes cuentas activas en el Instituto.
2. Se realizaron entre julio y septiembre un total de 09 conciliaciones entre áreas (tesoreria, presupuesto y contabilidad).</t>
  </si>
  <si>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Julio a Septiembre 2024 :06.
1. Se incluyó novedad de retiro del funcionario </t>
    </r>
    <r>
      <rPr>
        <b/>
        <sz val="16"/>
        <color theme="1"/>
        <rFont val="Calibri"/>
        <family val="2"/>
        <scheme val="minor"/>
      </rPr>
      <t xml:space="preserve">MARCO ANTONIO RUIZ MONTOYA </t>
    </r>
    <r>
      <rPr>
        <sz val="16"/>
        <color theme="1"/>
        <rFont val="Calibri"/>
        <family val="2"/>
        <scheme val="minor"/>
      </rPr>
      <t xml:space="preserve"> de su cargo Provisional de Profesional Universitario.
2. Se realizó novedad de retiro del Funcionario </t>
    </r>
    <r>
      <rPr>
        <b/>
        <sz val="16"/>
        <color theme="1"/>
        <rFont val="Calibri"/>
        <family val="2"/>
        <scheme val="minor"/>
      </rPr>
      <t>DAVID ALBERTO ROJAS OLARTE</t>
    </r>
    <r>
      <rPr>
        <sz val="16"/>
        <color theme="1"/>
        <rFont val="Calibri"/>
        <family val="2"/>
        <scheme val="minor"/>
      </rPr>
      <t xml:space="preserve"> en el cargo de Técnico de Deporte Asociado.</t>
    </r>
  </si>
  <si>
    <t>DURANTE ESTE PERIODO SE ENCUENTRAN VIGENTES TRES PROCESOS JUDICIALES EN CONTRA DEL INSTITUTO, LOS CUALES ESTAN EN TERMINOS, ASÍ: 
- DEMANDA CON NÚMERO DE RADICADO  63001-33-33-003-2018-00328-00 DEMANDANTE ERICK ALBERTO GAMERO VEGA, NULIDAD Y RESTABLECIMIENTO DEL DERECHO: SE NOTIFICO POR PARTE DEL JUZGADO EL 8 DE ABRIL DE 2024 SENTENCIA DE PRIMERA INSTANCIA A FAVOR DE LA ENTIDAD, LA PARTE DEMANDANTE APELO Y LE FUE OTORGADO DICHO RECURSO. PENDIENTE FALLO DE SEGUNDA INSTANCIA 
- DEMANDA CON NÚMERO DE RADICADO 63001-3333-006-2023-00078-00 DEMANDANTE OSCAR LEON - NULIDAD Y RESTABLECIMIENTO DEL DERECHO: SE LLEVO A CABO  AUDIENCIA INICIAL  EL DIA JUEVES 6 DE JUNIO DE 2024 A LAS 8:00 AM , EN NOVIEMBRE SE PRESENTARON ALEGATOS DE CONCLUSIÓN.
- MEDIANTE AUTO DE FECHA 14 DE MARZO DE 2024 Y LA CUAL SE NOTIFICA POR CORREO EL DÍA 15 DE MARZO SE ADMITE DEMANDA DE NULIDAD Y RESTABLECIMIENTO DEL DERECHO CON NUMERO DE RADICADO 63001-3333-003-2023-00213-00 - DAVID ALBERTO ROJAS, SE PROCEDIO A CONTESTAR LA DEMANDA. SE ESTA A LA ESPERA DE FECHA PARA LA AUDIENCIA INICIAL.</t>
  </si>
  <si>
    <t xml:space="preserve">DURANTE ESTE PERIODO SE DIERON LAS SIGUIENTES ACTUACIONES JUDICIALES: 
- NO HUBO ACTUACIONES PROGRAMADAS PARA LA DEMANDA CON NÚMERO DE RADICADO  63001-33-33-003-2018-00328-00 DEMANDANTE ERICK ALBERTO GANERO VEGA, NULIDAD Y RESTABLECIMIENTO DEL DERECHO. SE ESTA A LA ESPERA DEL FALLO DE SEGUNDA INSTANCIA.
- DEMANDA CON NÚMERO DE RADICADO 63001-3333-006-2023-00078-00 DEMANDANTE OSCAR LEON - NULIDAD Y RESTABLECIMIENTO DEL DERECHO: SE PRESENTARON ALEGATOS DE CONCLUSIÓN.
-DEMANDA DE NULIDAD Y RESTABLECIMIENTO DEL DERECHO CON NUMERO DE RADICADO 63001-3333-003-2023-00213-00 - DAVID ALBERTO ROJAS, DURANTE ESTE PERIODO NO SE PRESENTARON ACTUACIONES, SE ESTA A LA ESPERA DE AUDIENCIA INICIAL. 
</t>
  </si>
  <si>
    <t>DURANTE ESTE PERIODO SE RADICARON 52 EXPEDIENTES PRECONTRACTUALES, PARA LO CUAL SE SUSCRIBIERON 51 CONTRATOS. ASÍ: 37 EN LA MODALIDAD DE CONTRATACIÓN DIRECTA (28 CONTRATOS DE PRESTACIÓN DE SEVICIOS DE APOYO A LA GESTIÓN Y PROFESIONALES, 9 CONVENIOS CON LAS LIGAS DEPORTIVAS), 8 CONTRATOS  A TRAVÉS DE LA TIENDA VIRTUAL -  2 POR ACUERDO MARCO (TRANSPORTE Y COMPRA DE BUS); 6 GRANDES SUPERFICIES (COMPUTADORES, MUÑECOS BOB, ZAPATILLAS, MEDALLERIA, PAPELERIA, CABINAS), 4 CONTRATOS DE MINIMA CUANTIA (EXAMENES LABORALES, JUZGAMIENTO, PRIMEROS AUXILIOS, EXALTACIÓN DE DEPORTISTAS), 2 CONTRATO EN LA MODALIDAD DE SELECCIÓN ABREVIADA (1 MENOR CUANTIA (SEGUROS) Y 1 POR SUBASTA INVERSA ELECTRONICA (IMPLEMENTACIÓN DEPORTIVA).
ES IMPORTANTE MANIFESTAR QUE HAY UNA DIFERENCIA ENTRE LA CANTIDAD DE PROCESOS RADICADOS (52) Y LOS PROCESOS SUSCRITOS (51), TENIENDO EN CUENTA QUE HUBO UN PROCESO DE SELECCIÓN ABREVIADA - IMPLEMENTACIÓN DEPORTIVA QUE FUE REVOCADO, Y POSTERIORMENTE SE VOLVIO A RADICARSE E INICIAR.
CADA PROCESO CUENTA CON SU DEBIDA LISTA DE CHEQUEO, INFORME DE VERIFICACIÓN Y EVALUACIÓN DEL COMITE EVALUADOR. 
LA EVIDENCIA SE ENCUENTRA REPORTADA EN EL ARCHIVO DE GESTIÓN DE LA OFICINA JURÍDICA, EN LA PLATAFORMA DEL SECOP II Y EN LA TIENDA VIRTUAL.</t>
  </si>
  <si>
    <t xml:space="preserve">DURANTE ESTE PERIODO SE SUSCRIBIERON 51 CONTRATOS. ASÍ: 37 EN LA MODALIDAD DE CONTRATACIÓN DIRECTA (28 CONTRATOS DE PRESTACIÓN DE SEVICIOS DE APOYO A LA GESTIÓN Y PROFESIONALES, 9 CONVENIOS CON LAS LIGAS DEPORTIVAS), 8 CONTRATOS  A TRAVÉS DE LA TIENDA VIRTUAL -  2 POR ACUERDO MARCO (TRANSPORTE Y COMPRA DE BUS); 6 GRANDES SUPERFICIES (COMPUTADORES, MUÑECOS BOB, ZAPATILLAS, MEDALLERIA, PAPELERIA, CABINAS), 4 CONTRATOS DE MINIMA CUANTIA (EXAMENES LABORALES, JUZGAMIENTO, PRIMEROS AUXILIOS, EXALTACIÓN DE DEPORTISTAS), 2 CONTRATO EN LA MODALIDAD DE SELECCIÓN ABREVIADA (1 MENOR CUANTIA (SEGUROS) Y 1 POR SUBASTA INVERSA ELECTRONICA (IMPLEMENTACIÓN DEPORTIVA)., PARA LO CUAL TODOS SE ENCUENTRAN DEBIDAMENTE SUSCRITOS EN LA PLATAFORMA SECOP II, EN LA TIENDA VIRTUAL Y REPORTADOS EN EL SIA OBSERVA. </t>
  </si>
  <si>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Octubre - Diciembre 2024 :06.
1. Se incluyó novedad de ingreso de los funcionarios </t>
    </r>
    <r>
      <rPr>
        <b/>
        <sz val="16"/>
        <color theme="1"/>
        <rFont val="Calibri"/>
        <family val="2"/>
        <scheme val="minor"/>
      </rPr>
      <t>ANTONIO JOSE TOBÓN ECHEVERRI</t>
    </r>
    <r>
      <rPr>
        <sz val="16"/>
        <color theme="1"/>
        <rFont val="Calibri"/>
        <family val="2"/>
        <scheme val="minor"/>
      </rPr>
      <t xml:space="preserve"> y </t>
    </r>
    <r>
      <rPr>
        <b/>
        <sz val="16"/>
        <color theme="1"/>
        <rFont val="Calibri"/>
        <family val="2"/>
        <scheme val="minor"/>
      </rPr>
      <t xml:space="preserve">ANGELA YOHANA QUINTERO PALACIOS.
</t>
    </r>
    <r>
      <rPr>
        <sz val="16"/>
        <color theme="1"/>
        <rFont val="Calibri"/>
        <family val="2"/>
        <scheme val="minor"/>
      </rPr>
      <t>2. Vacaciones de los funcionarios: Manuel Antonio Rodriguez y Zulma Toro Agudelo.</t>
    </r>
  </si>
  <si>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Octubre - Diciembre 2024 :06.
1. Se incluyó novedad de ingreso de los funcionarios </t>
    </r>
    <r>
      <rPr>
        <b/>
        <sz val="11"/>
        <color theme="1"/>
        <rFont val="Calibri"/>
        <family val="2"/>
        <scheme val="minor"/>
      </rPr>
      <t>ANTONIO JOSE TOBÓN ECHEVERRI</t>
    </r>
    <r>
      <rPr>
        <sz val="11"/>
        <color theme="1"/>
        <rFont val="Calibri"/>
        <family val="2"/>
        <scheme val="minor"/>
      </rPr>
      <t xml:space="preserve"> y </t>
    </r>
    <r>
      <rPr>
        <b/>
        <sz val="11"/>
        <color theme="1"/>
        <rFont val="Calibri"/>
        <family val="2"/>
        <scheme val="minor"/>
      </rPr>
      <t xml:space="preserve">ANGELA YOHANA QUINTERO PALACIOS.
</t>
    </r>
    <r>
      <rPr>
        <sz val="11"/>
        <color theme="1"/>
        <rFont val="Calibri"/>
        <family val="2"/>
        <scheme val="minor"/>
      </rPr>
      <t>2. Vacaciones de los funcionarios: Manuel Antonio Rodriguez y Zulma Toro Agudelo.</t>
    </r>
  </si>
  <si>
    <t>Durante el periodo no se solicitó préstamo de expedientes en el Archivo Central el cual se encuentra supervisado por la Profesional Universitario con funciones de Contadora ( E ).</t>
  </si>
  <si>
    <t>Desde el Sistema de Gestión de Seguridad y Salud en el Trabajo se realizó el control de plagas a través de una fumigación en las bodegas del CC Verona.</t>
  </si>
  <si>
    <t xml:space="preserve">En el IV Trimestre de 2024 se realizo la parametrizaciòn contable de los rubros presupuestales de acuerdo a las solicitudes realizadas por el auxiliar de presupuesto y segùn lo establecido en el catalogo  de cuentas expedido por la CGN.
Al cierre mensual se verifico la afectaciòn contable  y en los casos que ameritaron reclasificaciones de las cuentas del balance se procedio a realizar el respectivo ajuste.
</t>
  </si>
  <si>
    <t xml:space="preserve">Durante el IV Trimestre de 2024 el area contable tuvo a disposiciòn y en un lugar visible el calendario de las declaraciones  tributarias y la rendiciòn de  informes, lo que permitio presentar oportunamente la informaciòn ante los entes correspondientes.
</t>
  </si>
  <si>
    <t>En IV trimestre de 2024 se consulto la pàgina de la CGN de manera permanente, esto con el fin de mantener actualizada la normativa emanada por la CGN en el archivo digital de la entidad.</t>
  </si>
  <si>
    <t xml:space="preserve">En el proceso de implementacion de mi PG en el Instituto se pretende realizar la actualizaciòn del manual de procedimientos contables.
Esta pendiente la revisiòn del  plan de mejoramiento sobre los hallazgos emanados por entes de control y  la oficina de control interno.
</t>
  </si>
  <si>
    <t>Se recibio del personal de recreaciòn y hàbitos saludables y escuelas deportivas la implementaciòn deportiva que fue prestada dias anteriores, se verifico en el  formato de prèstamo.</t>
  </si>
  <si>
    <t>* Revisión permanente de las existencias.                         
* Verificacion mediante observacion directa del cumplimiento de especificaciones al momento de ingreso al almacen.</t>
  </si>
  <si>
    <t xml:space="preserve">1. Del 1 de octubre    al 30  de Diciembre  de 2024  se realizaron 116 cheques que  fueron exitosos para pago contratista, y pago servicios públicos.
Se anularon  11 cheques porque el sistema genero estos por error,  los cuales eran para pago en efectivo,  además de   Devolución de apoyos económicos  a deportistas que no cumplen con requisitos.
</t>
  </si>
  <si>
    <t>Del 1 de Octubre  al 30 de Diciembre 2024 Se realizaron 1468 Comprobantes de Egreso con sus respectivos soportes de pago.
Se Anularon 28 Comprobantes de egreso por valores que no corresponden y bancos equivocados</t>
  </si>
  <si>
    <t>Del 1 de octubre  al 30 de diciembre  2024, se realizo un pago doble de caja menor al  señor Wilber Alonso Garcia Londoño por valor de $980,000 , el cual hizo el reintegro de la plata el dia 3 de Enero 2025.</t>
  </si>
  <si>
    <t>Del 1 de Octubre al 30 de Diciembre 2024 se realizaron 295 Notas debito sin novedad y 12 Notas Crédito Sin novedad.
Se anularon 16  Notas debito y 5  nota crédito.
Las anulaciones corresponden a fechas diferentes, códigos contables maL ingresados y valores errados.</t>
  </si>
  <si>
    <t>Del 1 de julio  al 30  septiembre 2024 se rechazaron 59 pagos en la banca,  por cuentas que  no existen, invalidas, no habilitadas,nit errado,  cuenta errada e identificación que no coincide.
El banco realizó bloqueo para pagos y tambien rechazo de muchos pagos por seguridad,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</si>
</sst>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99">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20"/>
      <color rgb="FFFF0000"/>
      <name val="Arial"/>
      <family val="2"/>
    </font>
    <font>
      <sz val="11"/>
      <name val="Calibri"/>
      <family val="2"/>
      <scheme val="minor"/>
    </font>
    <font>
      <i/>
      <sz val="11"/>
      <color theme="1"/>
      <name val="Calibri"/>
      <family val="2"/>
      <scheme val="minor"/>
    </font>
    <font>
      <i/>
      <sz val="14"/>
      <color theme="1"/>
      <name val="Calibri"/>
      <family val="2"/>
      <scheme val="minor"/>
    </font>
    <font>
      <sz val="10"/>
      <name val="Calibri"/>
      <family val="2"/>
      <scheme val="minor"/>
    </font>
    <font>
      <sz val="10"/>
      <color theme="1"/>
      <name val="Calibri"/>
      <family val="2"/>
      <scheme val="minor"/>
    </font>
    <font>
      <b/>
      <sz val="16"/>
      <name val="Calibri"/>
      <family val="2"/>
      <scheme val="minor"/>
    </font>
    <font>
      <b/>
      <sz val="18"/>
      <name val="Calibri"/>
      <family val="2"/>
      <scheme val="minor"/>
    </font>
    <font>
      <sz val="10"/>
      <color theme="1"/>
      <name val="Arial Narrow"/>
      <family val="2"/>
    </font>
    <font>
      <b/>
      <sz val="14"/>
      <color theme="1"/>
      <name val="Calibri"/>
      <family val="2"/>
      <scheme val="minor"/>
    </font>
    <font>
      <b/>
      <sz val="10"/>
      <name val="Calibri"/>
      <family val="2"/>
      <scheme val="minor"/>
    </font>
    <font>
      <b/>
      <sz val="10"/>
      <color theme="1"/>
      <name val="Arial Narrow"/>
      <family val="2"/>
    </font>
    <font>
      <b/>
      <sz val="11"/>
      <color rgb="FFFF0000"/>
      <name val="Calibri"/>
      <family val="2"/>
      <scheme val="minor"/>
    </font>
    <font>
      <b/>
      <sz val="11"/>
      <name val="Calibri"/>
      <family val="2"/>
      <scheme val="minor"/>
    </font>
    <font>
      <sz val="8"/>
      <name val="Calibri"/>
      <family val="2"/>
      <scheme val="minor"/>
    </font>
    <font>
      <b/>
      <sz val="8"/>
      <name val="Calibri"/>
      <family val="2"/>
      <scheme val="minor"/>
    </font>
    <font>
      <sz val="9"/>
      <name val="Calibri"/>
      <family val="2"/>
      <scheme val="minor"/>
    </font>
    <font>
      <b/>
      <sz val="28"/>
      <color theme="1"/>
      <name val="Calibri"/>
      <family val="2"/>
      <scheme val="minor"/>
    </font>
    <font>
      <b/>
      <sz val="22"/>
      <color rgb="FFFFFFFF"/>
      <name val="Calibri"/>
      <family val="2"/>
    </font>
    <font>
      <b/>
      <i/>
      <sz val="18"/>
      <color rgb="FF000000"/>
      <name val="Calibri"/>
      <family val="2"/>
    </font>
    <font>
      <sz val="18"/>
      <color rgb="FF000000"/>
      <name val="Calibri"/>
      <family val="2"/>
    </font>
    <font>
      <b/>
      <sz val="18"/>
      <color rgb="FF000000"/>
      <name val="Calibri"/>
      <family val="2"/>
    </font>
    <font>
      <sz val="20"/>
      <color rgb="FF000000"/>
      <name val="Calibri"/>
      <family val="2"/>
    </font>
    <font>
      <b/>
      <sz val="18"/>
      <color theme="1"/>
      <name val="Vrinda"/>
      <family val="2"/>
    </font>
    <font>
      <b/>
      <i/>
      <sz val="20"/>
      <color rgb="FF000000"/>
      <name val="Calibri"/>
      <family val="2"/>
    </font>
    <font>
      <b/>
      <sz val="20"/>
      <color rgb="FF000000"/>
      <name val="Calibri"/>
      <family val="2"/>
    </font>
    <font>
      <b/>
      <sz val="24"/>
      <name val="Arial"/>
      <family val="2"/>
    </font>
    <font>
      <b/>
      <sz val="20"/>
      <name val="Arial"/>
      <family val="2"/>
    </font>
    <font>
      <b/>
      <sz val="16"/>
      <name val="Arial"/>
      <family val="2"/>
    </font>
    <font>
      <b/>
      <sz val="20"/>
      <color theme="0" tint="-4.9989318521683403E-2"/>
      <name val="Arial"/>
      <family val="2"/>
    </font>
    <font>
      <b/>
      <sz val="20"/>
      <color theme="0"/>
      <name val="Arial"/>
      <family val="2"/>
    </font>
    <font>
      <b/>
      <sz val="18"/>
      <color theme="0"/>
      <name val="Arial"/>
      <family val="2"/>
    </font>
    <font>
      <b/>
      <sz val="16"/>
      <color theme="0"/>
      <name val="Arial"/>
      <family val="2"/>
    </font>
    <font>
      <b/>
      <sz val="10"/>
      <color theme="0"/>
      <name val="Arial"/>
      <family val="2"/>
    </font>
    <font>
      <b/>
      <sz val="16"/>
      <color theme="0" tint="-0.249977111117893"/>
      <name val="Arial"/>
      <family val="2"/>
    </font>
    <font>
      <sz val="10"/>
      <color theme="0" tint="-0.499984740745262"/>
      <name val="Arial"/>
      <family val="2"/>
    </font>
    <font>
      <sz val="10"/>
      <color theme="0" tint="-0.249977111117893"/>
      <name val="Arial"/>
      <family val="2"/>
    </font>
    <font>
      <sz val="12"/>
      <name val="Arial"/>
      <family val="2"/>
    </font>
    <font>
      <b/>
      <i/>
      <sz val="12"/>
      <name val="Arial"/>
      <family val="2"/>
    </font>
    <font>
      <b/>
      <i/>
      <sz val="12"/>
      <color theme="1"/>
      <name val="Calibri"/>
      <family val="2"/>
      <scheme val="minor"/>
    </font>
    <font>
      <b/>
      <i/>
      <sz val="11"/>
      <color theme="1"/>
      <name val="Calibri"/>
      <family val="2"/>
      <scheme val="minor"/>
    </font>
    <font>
      <b/>
      <sz val="18"/>
      <color theme="1"/>
      <name val="Calibri"/>
      <family val="2"/>
      <scheme val="minor"/>
    </font>
    <font>
      <b/>
      <i/>
      <sz val="16"/>
      <color theme="1"/>
      <name val="Calibri"/>
      <family val="2"/>
      <scheme val="minor"/>
    </font>
    <font>
      <b/>
      <i/>
      <sz val="14"/>
      <color theme="1"/>
      <name val="Calibri"/>
      <family val="2"/>
      <scheme val="minor"/>
    </font>
    <font>
      <sz val="8"/>
      <color theme="1"/>
      <name val="Agency FB"/>
      <family val="2"/>
    </font>
    <font>
      <b/>
      <i/>
      <sz val="18"/>
      <color theme="1"/>
      <name val="Calibri"/>
      <family val="2"/>
      <scheme val="minor"/>
    </font>
    <font>
      <b/>
      <sz val="12"/>
      <name val="Calibri"/>
      <family val="2"/>
      <scheme val="minor"/>
    </font>
    <font>
      <i/>
      <sz val="12"/>
      <color theme="1"/>
      <name val="Calibri"/>
      <family val="2"/>
      <scheme val="minor"/>
    </font>
    <font>
      <sz val="12"/>
      <color rgb="FFFF0000"/>
      <name val="Calibri"/>
      <family val="2"/>
      <scheme val="minor"/>
    </font>
    <font>
      <sz val="12"/>
      <name val="Calibri"/>
      <family val="2"/>
      <scheme val="minor"/>
    </font>
    <font>
      <sz val="14"/>
      <color rgb="FF000000"/>
      <name val="Arial"/>
      <family val="2"/>
    </font>
    <font>
      <sz val="14"/>
      <name val="Arial"/>
      <family val="2"/>
    </font>
    <font>
      <sz val="14"/>
      <color theme="1"/>
      <name val="Arial"/>
      <family val="2"/>
    </font>
    <font>
      <sz val="12"/>
      <color theme="1"/>
      <name val="Arial"/>
      <family val="2"/>
    </font>
    <font>
      <sz val="14"/>
      <color rgb="FFFF0000"/>
      <name val="Calibri"/>
      <family val="2"/>
      <scheme val="minor"/>
    </font>
    <font>
      <b/>
      <sz val="16"/>
      <color theme="2" tint="-0.89999084444715716"/>
      <name val="Arial"/>
      <family val="2"/>
    </font>
    <font>
      <b/>
      <sz val="12"/>
      <color theme="1"/>
      <name val="Arial"/>
      <family val="2"/>
    </font>
    <font>
      <sz val="11"/>
      <color theme="1"/>
      <name val="Arial"/>
      <family val="2"/>
    </font>
    <font>
      <b/>
      <sz val="16"/>
      <color theme="1"/>
      <name val="Arial"/>
      <family val="2"/>
    </font>
    <font>
      <b/>
      <sz val="20"/>
      <color theme="1"/>
      <name val="Arial"/>
      <family val="2"/>
    </font>
    <font>
      <b/>
      <sz val="22"/>
      <color theme="1"/>
      <name val="Arial"/>
      <family val="2"/>
    </font>
    <font>
      <sz val="16"/>
      <color theme="1"/>
      <name val="Arial"/>
      <family val="2"/>
    </font>
    <font>
      <b/>
      <sz val="11"/>
      <color theme="1"/>
      <name val="Arial"/>
      <family val="2"/>
    </font>
    <font>
      <b/>
      <sz val="10"/>
      <color theme="1"/>
      <name val="Arial"/>
      <family val="2"/>
    </font>
    <font>
      <sz val="24"/>
      <color rgb="FFFF0000"/>
      <name val="Arial"/>
      <family val="2"/>
    </font>
    <font>
      <sz val="16"/>
      <color theme="1"/>
      <name val="Arial Narrow"/>
      <family val="2"/>
    </font>
    <font>
      <sz val="14"/>
      <name val="Calibri"/>
      <family val="2"/>
      <scheme val="minor"/>
    </font>
    <font>
      <sz val="18"/>
      <color theme="1"/>
      <name val="Calibri"/>
      <family val="2"/>
      <scheme val="minor"/>
    </font>
    <font>
      <b/>
      <sz val="14"/>
      <name val="Calibri"/>
      <family val="2"/>
      <scheme val="minor"/>
    </font>
  </fonts>
  <fills count="27">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6600"/>
        <bgColor indexed="64"/>
      </patternFill>
    </fill>
    <fill>
      <patternFill patternType="solid">
        <fgColor rgb="FFCC000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thin">
        <color indexed="6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ck">
        <color auto="1"/>
      </left>
      <right/>
      <top/>
      <bottom/>
      <diagonal/>
    </border>
    <border>
      <left style="thick">
        <color auto="1"/>
      </left>
      <right/>
      <top/>
      <bottom style="thick">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0">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68">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7" fillId="0" borderId="1" xfId="0" applyFont="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0" fontId="2" fillId="0" borderId="0" xfId="0" applyFont="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Alignment="1">
      <alignment horizontal="center" vertical="center" textRotation="90" wrapText="1"/>
    </xf>
    <xf numFmtId="0" fontId="2" fillId="0" borderId="0" xfId="0" applyFont="1" applyAlignment="1">
      <alignment vertical="center" wrapText="1"/>
    </xf>
    <xf numFmtId="0" fontId="16" fillId="0" borderId="0" xfId="0" applyFont="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0" borderId="0" xfId="0" applyFont="1"/>
    <xf numFmtId="0" fontId="5" fillId="7" borderId="1" xfId="0" applyFont="1" applyFill="1" applyBorder="1" applyAlignment="1" applyProtection="1">
      <alignment horizontal="center" vertical="center" textRotation="90" wrapText="1"/>
      <protection locked="0"/>
    </xf>
    <xf numFmtId="0" fontId="0" fillId="0" borderId="0" xfId="0" applyAlignment="1" applyProtection="1">
      <alignment horizontal="center" vertical="center" textRotation="90" wrapText="1"/>
      <protection locked="0"/>
    </xf>
    <xf numFmtId="0" fontId="5" fillId="0" borderId="0" xfId="0" applyFont="1" applyAlignment="1">
      <alignment horizontal="center" vertical="center" textRotation="90" wrapText="1"/>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textRotation="90" wrapText="1"/>
      <protection locked="0"/>
    </xf>
    <xf numFmtId="0" fontId="26" fillId="0" borderId="2" xfId="0" applyFont="1" applyBorder="1" applyAlignment="1">
      <alignment wrapText="1"/>
    </xf>
    <xf numFmtId="0" fontId="26" fillId="0" borderId="0" xfId="0" applyFont="1" applyAlignment="1">
      <alignment vertical="center"/>
    </xf>
    <xf numFmtId="0" fontId="22" fillId="0" borderId="0" xfId="0" applyFont="1" applyAlignment="1">
      <alignment wrapText="1"/>
    </xf>
    <xf numFmtId="0" fontId="7" fillId="0" borderId="0" xfId="0" applyFont="1" applyAlignment="1">
      <alignment horizontal="right" vertical="center" wrapText="1"/>
    </xf>
    <xf numFmtId="0" fontId="7" fillId="0" borderId="0" xfId="0" applyFont="1" applyAlignment="1">
      <alignment horizontal="center" wrapText="1"/>
    </xf>
    <xf numFmtId="0" fontId="27"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6" fillId="0" borderId="12" xfId="0" applyFont="1" applyBorder="1" applyAlignment="1">
      <alignment vertical="center" wrapText="1"/>
    </xf>
    <xf numFmtId="0" fontId="16" fillId="0" borderId="19" xfId="0" applyFont="1" applyBorder="1" applyAlignment="1">
      <alignment vertical="center" wrapText="1"/>
    </xf>
    <xf numFmtId="0" fontId="6" fillId="0" borderId="0" xfId="0" applyFont="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43" fontId="5" fillId="0" borderId="0" xfId="5" applyFont="1" applyAlignment="1">
      <alignment horizontal="left" vertical="center"/>
    </xf>
    <xf numFmtId="9" fontId="29"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3" fillId="0" borderId="1" xfId="1" applyFont="1" applyFill="1" applyBorder="1" applyAlignment="1" applyProtection="1">
      <alignment horizontal="center" vertical="center" wrapText="1"/>
      <protection locked="0"/>
    </xf>
    <xf numFmtId="9" fontId="25" fillId="0" borderId="1" xfId="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33" fillId="0" borderId="1" xfId="0" applyFont="1" applyBorder="1" applyAlignment="1" applyProtection="1">
      <alignment horizontal="center" vertical="center" textRotation="90" wrapText="1"/>
      <protection locked="0"/>
    </xf>
    <xf numFmtId="0" fontId="0" fillId="0" borderId="0" xfId="0" applyAlignment="1" applyProtection="1">
      <alignment vertical="center" wrapText="1"/>
      <protection locked="0"/>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2" xfId="0" applyFont="1" applyBorder="1" applyAlignment="1">
      <alignment vertical="center" wrapText="1"/>
    </xf>
    <xf numFmtId="0" fontId="31" fillId="0" borderId="0" xfId="0" applyFont="1" applyAlignment="1">
      <alignment horizontal="center" vertical="center" wrapText="1"/>
    </xf>
    <xf numFmtId="0" fontId="2" fillId="0" borderId="1" xfId="0" applyFont="1" applyBorder="1" applyAlignment="1">
      <alignment horizontal="center" vertical="center" wrapText="1"/>
    </xf>
    <xf numFmtId="0" fontId="31" fillId="0" borderId="0" xfId="0" applyFont="1" applyAlignment="1">
      <alignment vertical="center" wrapText="1"/>
    </xf>
    <xf numFmtId="0" fontId="31" fillId="0" borderId="1" xfId="0" applyFont="1" applyBorder="1" applyAlignment="1">
      <alignment horizontal="center" vertical="center" wrapText="1"/>
    </xf>
    <xf numFmtId="0" fontId="35" fillId="0" borderId="1" xfId="0" applyFont="1" applyBorder="1" applyAlignment="1">
      <alignment vertical="center" wrapText="1"/>
    </xf>
    <xf numFmtId="0" fontId="0" fillId="0" borderId="1" xfId="0" applyBorder="1" applyAlignment="1">
      <alignment horizontal="center" vertical="center" wrapText="1"/>
    </xf>
    <xf numFmtId="0" fontId="2" fillId="10" borderId="1" xfId="0" applyFont="1" applyFill="1" applyBorder="1" applyAlignment="1">
      <alignment horizontal="center" vertical="center" wrapText="1"/>
    </xf>
    <xf numFmtId="0" fontId="0" fillId="0" borderId="1" xfId="0" applyBorder="1" applyAlignment="1">
      <alignment vertical="center" wrapText="1"/>
    </xf>
    <xf numFmtId="0" fontId="42" fillId="10" borderId="1" xfId="0" applyFont="1" applyFill="1" applyBorder="1" applyAlignment="1">
      <alignment horizontal="center" vertical="center" wrapText="1"/>
    </xf>
    <xf numFmtId="0" fontId="43" fillId="10" borderId="1" xfId="0" applyFont="1" applyFill="1" applyBorder="1" applyAlignment="1">
      <alignment horizontal="center" vertical="center" wrapText="1"/>
    </xf>
    <xf numFmtId="0" fontId="45" fillId="0" borderId="32" xfId="0" applyFont="1" applyBorder="1" applyAlignment="1">
      <alignment horizontal="center" vertical="center" wrapText="1"/>
    </xf>
    <xf numFmtId="0" fontId="46" fillId="0" borderId="32" xfId="0" applyFont="1" applyBorder="1" applyAlignment="1">
      <alignment vertical="center" wrapText="1"/>
    </xf>
    <xf numFmtId="0" fontId="8" fillId="0" borderId="0" xfId="0" applyFont="1" applyAlignment="1">
      <alignment vertical="center" textRotation="90" wrapText="1"/>
    </xf>
    <xf numFmtId="0" fontId="31"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0" xfId="0" applyFont="1" applyAlignment="1">
      <alignment vertical="center" wrapText="1"/>
    </xf>
    <xf numFmtId="0" fontId="0" fillId="0" borderId="2" xfId="0" applyBorder="1" applyAlignment="1">
      <alignment vertical="center" wrapText="1"/>
    </xf>
    <xf numFmtId="0" fontId="43" fillId="0" borderId="0" xfId="0" applyFont="1" applyAlignment="1">
      <alignment horizontal="left" vertical="center"/>
    </xf>
    <xf numFmtId="0" fontId="48" fillId="11" borderId="37" xfId="0" applyFont="1" applyFill="1" applyBorder="1" applyAlignment="1">
      <alignment horizontal="center" vertical="center" wrapText="1" readingOrder="1"/>
    </xf>
    <xf numFmtId="0" fontId="48" fillId="5" borderId="37" xfId="0" applyFont="1" applyFill="1" applyBorder="1" applyAlignment="1">
      <alignment horizontal="center" vertical="center" wrapText="1" readingOrder="1"/>
    </xf>
    <xf numFmtId="0" fontId="5" fillId="0" borderId="0" xfId="0" applyFont="1" applyAlignment="1">
      <alignment horizontal="center" vertical="center" wrapText="1"/>
    </xf>
    <xf numFmtId="0" fontId="49" fillId="0" borderId="38" xfId="0" applyFont="1" applyBorder="1" applyAlignment="1">
      <alignment horizontal="left" vertical="center" wrapText="1" readingOrder="1"/>
    </xf>
    <xf numFmtId="0" fontId="50" fillId="0" borderId="38" xfId="0" applyFont="1" applyBorder="1" applyAlignment="1">
      <alignment horizontal="center" vertical="center" wrapText="1"/>
    </xf>
    <xf numFmtId="0" fontId="50" fillId="0" borderId="38" xfId="0" applyFont="1" applyBorder="1" applyAlignment="1">
      <alignment horizontal="center" vertical="center" wrapText="1" readingOrder="1"/>
    </xf>
    <xf numFmtId="0" fontId="51" fillId="5" borderId="38" xfId="0" applyFont="1" applyFill="1" applyBorder="1" applyAlignment="1">
      <alignment horizontal="center" vertical="center" wrapText="1" readingOrder="1"/>
    </xf>
    <xf numFmtId="9" fontId="52" fillId="5" borderId="39" xfId="0" applyNumberFormat="1" applyFont="1" applyFill="1" applyBorder="1" applyAlignment="1">
      <alignment horizontal="center" vertical="center" wrapText="1" readingOrder="1"/>
    </xf>
    <xf numFmtId="0" fontId="2" fillId="0" borderId="16" xfId="0" applyFont="1" applyBorder="1" applyAlignment="1">
      <alignment horizontal="center" vertical="center" textRotation="90" wrapText="1"/>
    </xf>
    <xf numFmtId="0" fontId="6" fillId="0" borderId="6" xfId="0" applyFont="1" applyBorder="1" applyAlignment="1">
      <alignment horizontal="center" vertical="center" wrapText="1"/>
    </xf>
    <xf numFmtId="0" fontId="1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49" fillId="0" borderId="40" xfId="0" applyFont="1" applyBorder="1" applyAlignment="1">
      <alignment horizontal="left" vertical="center" wrapText="1" readingOrder="1"/>
    </xf>
    <xf numFmtId="0" fontId="50" fillId="0" borderId="40" xfId="0" applyFont="1" applyBorder="1" applyAlignment="1">
      <alignment horizontal="center" vertical="center" wrapText="1"/>
    </xf>
    <xf numFmtId="0" fontId="50" fillId="0" borderId="40" xfId="0" applyFont="1" applyBorder="1" applyAlignment="1">
      <alignment horizontal="center" vertical="center" wrapText="1" readingOrder="1"/>
    </xf>
    <xf numFmtId="9" fontId="2" fillId="12"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0" fontId="53" fillId="0" borderId="1" xfId="0" applyFont="1" applyBorder="1" applyAlignment="1">
      <alignment vertical="center" wrapText="1"/>
    </xf>
    <xf numFmtId="0" fontId="15" fillId="0" borderId="1" xfId="0" applyFont="1" applyBorder="1" applyAlignment="1">
      <alignment horizontal="center" vertical="center" wrapText="1"/>
    </xf>
    <xf numFmtId="9" fontId="16" fillId="12" borderId="1" xfId="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49" fillId="0" borderId="41" xfId="0" applyFont="1" applyBorder="1" applyAlignment="1">
      <alignment horizontal="left" vertical="center" wrapText="1" readingOrder="1"/>
    </xf>
    <xf numFmtId="0" fontId="50" fillId="0" borderId="41" xfId="0" applyFont="1" applyBorder="1" applyAlignment="1">
      <alignment horizontal="center" vertical="center" wrapText="1"/>
    </xf>
    <xf numFmtId="0" fontId="50" fillId="0" borderId="41" xfId="0" applyFont="1" applyBorder="1" applyAlignment="1">
      <alignment horizontal="center" vertical="center" wrapText="1" readingOrder="1"/>
    </xf>
    <xf numFmtId="0" fontId="54" fillId="11" borderId="42" xfId="0" applyFont="1" applyFill="1" applyBorder="1" applyAlignment="1">
      <alignment horizontal="center" vertical="center" wrapText="1" readingOrder="1"/>
    </xf>
    <xf numFmtId="0" fontId="55" fillId="11" borderId="42" xfId="0" applyFont="1" applyFill="1" applyBorder="1" applyAlignment="1">
      <alignment horizontal="center" vertical="center" wrapText="1" readingOrder="1"/>
    </xf>
    <xf numFmtId="0" fontId="55" fillId="5" borderId="38" xfId="0" applyFont="1" applyFill="1" applyBorder="1" applyAlignment="1">
      <alignment horizontal="center" vertical="center" wrapText="1" readingOrder="1"/>
    </xf>
    <xf numFmtId="9" fontId="55" fillId="5" borderId="39" xfId="0" applyNumberFormat="1" applyFont="1" applyFill="1" applyBorder="1" applyAlignment="1">
      <alignment horizontal="center" vertical="center" wrapText="1" readingOrder="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3" xfId="0" applyFont="1" applyBorder="1" applyAlignment="1">
      <alignment horizontal="center" vertical="center" wrapText="1"/>
    </xf>
    <xf numFmtId="9" fontId="2" fillId="12" borderId="44" xfId="1" applyFont="1" applyFill="1" applyBorder="1" applyAlignment="1">
      <alignment horizontal="center" vertical="center" wrapText="1"/>
    </xf>
    <xf numFmtId="9" fontId="0" fillId="0" borderId="27" xfId="0" applyNumberForma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vertical="center" wrapText="1"/>
    </xf>
    <xf numFmtId="0" fontId="39"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3" fontId="5" fillId="0" borderId="0" xfId="4" applyFont="1" applyAlignment="1">
      <alignment horizontal="left" vertical="center"/>
    </xf>
    <xf numFmtId="0" fontId="57" fillId="0" borderId="0" xfId="0" applyFont="1" applyAlignment="1">
      <alignment vertical="center"/>
    </xf>
    <xf numFmtId="0" fontId="3" fillId="0" borderId="0" xfId="0" applyFont="1" applyAlignment="1">
      <alignment horizontal="center" vertical="center" textRotation="90" wrapText="1"/>
    </xf>
    <xf numFmtId="0" fontId="3" fillId="0" borderId="0" xfId="0" applyFont="1" applyAlignment="1">
      <alignment horizontal="center" wrapText="1"/>
    </xf>
    <xf numFmtId="0" fontId="59" fillId="13" borderId="45" xfId="0" applyFont="1" applyFill="1" applyBorder="1" applyAlignment="1">
      <alignment horizontal="center" vertical="center" wrapText="1"/>
    </xf>
    <xf numFmtId="0" fontId="59" fillId="13" borderId="1" xfId="0" applyFont="1" applyFill="1" applyBorder="1" applyAlignment="1">
      <alignment horizontal="center" vertical="center" wrapText="1"/>
    </xf>
    <xf numFmtId="0" fontId="60" fillId="14"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62" fillId="12" borderId="45" xfId="0" applyFont="1" applyFill="1" applyBorder="1" applyAlignment="1">
      <alignment horizontal="center" vertical="center" wrapText="1"/>
    </xf>
    <xf numFmtId="0" fontId="61" fillId="13" borderId="1" xfId="0" applyFont="1" applyFill="1" applyBorder="1" applyAlignment="1">
      <alignment horizontal="center" vertical="center" wrapText="1"/>
    </xf>
    <xf numFmtId="0" fontId="63" fillId="12" borderId="45" xfId="0" applyFont="1" applyFill="1" applyBorder="1" applyAlignment="1">
      <alignment horizontal="center" vertical="center" wrapText="1"/>
    </xf>
    <xf numFmtId="0" fontId="62" fillId="15" borderId="45" xfId="0" applyFont="1" applyFill="1" applyBorder="1" applyAlignment="1">
      <alignment horizontal="center" vertical="center" wrapText="1"/>
    </xf>
    <xf numFmtId="0" fontId="64" fillId="12" borderId="1" xfId="0" applyFont="1" applyFill="1" applyBorder="1" applyAlignment="1">
      <alignment horizontal="center" vertical="center" wrapText="1"/>
    </xf>
    <xf numFmtId="0" fontId="65" fillId="15" borderId="45" xfId="0" applyFont="1" applyFill="1" applyBorder="1" applyAlignment="1">
      <alignment horizontal="center" vertical="center" wrapText="1"/>
    </xf>
    <xf numFmtId="0" fontId="66" fillId="12" borderId="1" xfId="0" applyFont="1" applyFill="1" applyBorder="1" applyAlignment="1">
      <alignment horizontal="center" vertical="center" wrapText="1"/>
    </xf>
    <xf numFmtId="0" fontId="62" fillId="15" borderId="1" xfId="0" applyFont="1" applyFill="1" applyBorder="1" applyAlignment="1">
      <alignment horizontal="center" vertical="center" wrapText="1"/>
    </xf>
    <xf numFmtId="0" fontId="61" fillId="15" borderId="45" xfId="0" applyFont="1" applyFill="1" applyBorder="1" applyAlignment="1">
      <alignment horizontal="center" vertical="center" wrapText="1"/>
    </xf>
    <xf numFmtId="0" fontId="65" fillId="15" borderId="1" xfId="0" applyFont="1" applyFill="1" applyBorder="1" applyAlignment="1">
      <alignment horizontal="center" vertical="center" wrapText="1"/>
    </xf>
    <xf numFmtId="0" fontId="62" fillId="15" borderId="46" xfId="0" applyFont="1" applyFill="1" applyBorder="1" applyAlignment="1">
      <alignment horizontal="center" vertical="center" wrapText="1"/>
    </xf>
    <xf numFmtId="0" fontId="62" fillId="15" borderId="47" xfId="0" applyFont="1" applyFill="1" applyBorder="1" applyAlignment="1">
      <alignment horizontal="center" vertical="center" wrapText="1"/>
    </xf>
    <xf numFmtId="0" fontId="64" fillId="12" borderId="47" xfId="0" applyFont="1" applyFill="1" applyBorder="1" applyAlignment="1">
      <alignment horizontal="center" vertical="center" wrapText="1"/>
    </xf>
    <xf numFmtId="0" fontId="59" fillId="13" borderId="47" xfId="0" applyFont="1" applyFill="1" applyBorder="1" applyAlignment="1">
      <alignment horizontal="center" vertical="center" wrapText="1"/>
    </xf>
    <xf numFmtId="0" fontId="65" fillId="15" borderId="46" xfId="0" applyFont="1" applyFill="1" applyBorder="1" applyAlignment="1">
      <alignment horizontal="center" vertical="center" wrapText="1"/>
    </xf>
    <xf numFmtId="0" fontId="65" fillId="15" borderId="47" xfId="0" applyFont="1" applyFill="1" applyBorder="1" applyAlignment="1">
      <alignment horizontal="center" vertical="center" wrapText="1"/>
    </xf>
    <xf numFmtId="0" fontId="66" fillId="12" borderId="47" xfId="0" applyFont="1" applyFill="1" applyBorder="1" applyAlignment="1">
      <alignment horizontal="center" vertical="center" wrapText="1"/>
    </xf>
    <xf numFmtId="0" fontId="5" fillId="0" borderId="0" xfId="0" applyFont="1"/>
    <xf numFmtId="0" fontId="67" fillId="0" borderId="0" xfId="0" applyFont="1" applyAlignment="1">
      <alignment wrapText="1"/>
    </xf>
    <xf numFmtId="0" fontId="67" fillId="0" borderId="0" xfId="0" applyFont="1" applyAlignment="1">
      <alignment horizontal="center" vertical="center" textRotation="90" wrapText="1"/>
    </xf>
    <xf numFmtId="0" fontId="68" fillId="0" borderId="2" xfId="0" applyFont="1" applyBorder="1" applyAlignment="1">
      <alignment wrapText="1"/>
    </xf>
    <xf numFmtId="0" fontId="68" fillId="0" borderId="0" xfId="0" applyFont="1" applyAlignment="1">
      <alignment wrapText="1"/>
    </xf>
    <xf numFmtId="43" fontId="5" fillId="0" borderId="0" xfId="4" applyFont="1" applyAlignment="1">
      <alignment vertical="top"/>
    </xf>
    <xf numFmtId="0" fontId="6" fillId="0" borderId="0" xfId="0" applyFont="1" applyAlignment="1">
      <alignment vertical="center"/>
    </xf>
    <xf numFmtId="0" fontId="0" fillId="0" borderId="0" xfId="0" applyAlignment="1">
      <alignment vertical="center"/>
    </xf>
    <xf numFmtId="0" fontId="2" fillId="5" borderId="48" xfId="0" applyFont="1" applyFill="1" applyBorder="1" applyAlignment="1">
      <alignment horizontal="center" vertical="center"/>
    </xf>
    <xf numFmtId="0" fontId="0" fillId="5" borderId="49" xfId="0" applyFill="1" applyBorder="1" applyAlignment="1">
      <alignment vertical="center"/>
    </xf>
    <xf numFmtId="0" fontId="70" fillId="18" borderId="50" xfId="0" applyFont="1" applyFill="1" applyBorder="1" applyAlignment="1">
      <alignment vertical="center"/>
    </xf>
    <xf numFmtId="0" fontId="70" fillId="0" borderId="0" xfId="0" applyFont="1" applyAlignment="1">
      <alignment vertical="center"/>
    </xf>
    <xf numFmtId="0" fontId="2" fillId="16" borderId="0" xfId="0" applyFont="1" applyFill="1" applyAlignment="1">
      <alignment horizontal="center" vertical="center"/>
    </xf>
    <xf numFmtId="0" fontId="2" fillId="16" borderId="17" xfId="0" applyFont="1" applyFill="1" applyBorder="1" applyAlignment="1">
      <alignment horizontal="center" vertical="center"/>
    </xf>
    <xf numFmtId="0" fontId="0" fillId="5" borderId="53" xfId="0" applyFill="1" applyBorder="1" applyAlignment="1">
      <alignment vertical="center"/>
    </xf>
    <xf numFmtId="0" fontId="0" fillId="18" borderId="54" xfId="0" applyFill="1" applyBorder="1" applyAlignment="1">
      <alignment vertical="center"/>
    </xf>
    <xf numFmtId="0" fontId="0" fillId="19" borderId="15" xfId="0" applyFill="1" applyBorder="1" applyAlignment="1">
      <alignment vertical="center"/>
    </xf>
    <xf numFmtId="0" fontId="0" fillId="19" borderId="55" xfId="0" applyFill="1" applyBorder="1" applyAlignment="1">
      <alignment vertical="center"/>
    </xf>
    <xf numFmtId="0" fontId="0" fillId="20" borderId="15" xfId="0" applyFill="1" applyBorder="1" applyAlignment="1">
      <alignment horizontal="center" vertical="center"/>
    </xf>
    <xf numFmtId="0" fontId="2" fillId="20" borderId="6" xfId="0" applyFont="1" applyFill="1" applyBorder="1" applyAlignment="1">
      <alignment vertical="center"/>
    </xf>
    <xf numFmtId="0" fontId="0" fillId="20" borderId="17" xfId="0" applyFill="1" applyBorder="1" applyAlignment="1">
      <alignment vertical="center"/>
    </xf>
    <xf numFmtId="0" fontId="0" fillId="16" borderId="1" xfId="0" applyFill="1" applyBorder="1" applyAlignment="1">
      <alignment horizontal="center" vertical="center"/>
    </xf>
    <xf numFmtId="0" fontId="0" fillId="16" borderId="28" xfId="0" applyFill="1" applyBorder="1" applyAlignment="1">
      <alignment horizontal="center" vertical="center"/>
    </xf>
    <xf numFmtId="0" fontId="0" fillId="19" borderId="26" xfId="0" applyFill="1" applyBorder="1" applyAlignment="1">
      <alignment vertical="center"/>
    </xf>
    <xf numFmtId="0" fontId="2" fillId="20" borderId="33" xfId="0" applyFont="1" applyFill="1" applyBorder="1" applyAlignment="1">
      <alignment vertical="center"/>
    </xf>
    <xf numFmtId="0" fontId="0" fillId="17" borderId="1" xfId="0" applyFill="1" applyBorder="1" applyAlignment="1">
      <alignment horizontal="center" vertical="center"/>
    </xf>
    <xf numFmtId="0" fontId="0" fillId="17" borderId="3" xfId="0" applyFill="1" applyBorder="1" applyAlignment="1">
      <alignment horizontal="center" vertical="center"/>
    </xf>
    <xf numFmtId="0" fontId="0" fillId="17" borderId="45" xfId="0" applyFill="1" applyBorder="1" applyAlignment="1">
      <alignment horizontal="center" vertical="center"/>
    </xf>
    <xf numFmtId="0" fontId="0" fillId="21" borderId="1" xfId="0" applyFill="1" applyBorder="1" applyAlignment="1">
      <alignment horizontal="center" vertical="center"/>
    </xf>
    <xf numFmtId="0" fontId="0" fillId="21" borderId="28" xfId="0" applyFill="1" applyBorder="1" applyAlignment="1">
      <alignment horizontal="center" vertical="center"/>
    </xf>
    <xf numFmtId="0" fontId="0" fillId="19" borderId="18" xfId="0" applyFill="1" applyBorder="1" applyAlignment="1">
      <alignment vertical="center"/>
    </xf>
    <xf numFmtId="0" fontId="0" fillId="19" borderId="27" xfId="0" applyFill="1" applyBorder="1" applyAlignment="1">
      <alignment vertical="center"/>
    </xf>
    <xf numFmtId="0" fontId="0" fillId="20" borderId="18" xfId="0" applyFill="1" applyBorder="1" applyAlignment="1">
      <alignment horizontal="center" vertical="center"/>
    </xf>
    <xf numFmtId="0" fontId="2" fillId="20" borderId="44" xfId="0" applyFont="1" applyFill="1" applyBorder="1" applyAlignment="1">
      <alignment vertical="center"/>
    </xf>
    <xf numFmtId="0" fontId="0" fillId="20" borderId="20" xfId="0" applyFill="1" applyBorder="1" applyAlignment="1">
      <alignment vertical="center"/>
    </xf>
    <xf numFmtId="0" fontId="2" fillId="16" borderId="25" xfId="0" applyFont="1" applyFill="1" applyBorder="1" applyAlignment="1">
      <alignment horizontal="center" vertical="center"/>
    </xf>
    <xf numFmtId="0" fontId="0" fillId="16" borderId="23" xfId="0" applyFill="1" applyBorder="1" applyAlignment="1">
      <alignment horizontal="center" vertical="center"/>
    </xf>
    <xf numFmtId="0" fontId="0" fillId="16" borderId="24" xfId="0" applyFill="1" applyBorder="1" applyAlignment="1">
      <alignment horizontal="center" vertical="center"/>
    </xf>
    <xf numFmtId="0" fontId="0" fillId="21" borderId="23" xfId="0" applyFill="1" applyBorder="1" applyAlignment="1">
      <alignment horizontal="center" vertical="center"/>
    </xf>
    <xf numFmtId="0" fontId="0" fillId="21" borderId="24" xfId="0" applyFill="1" applyBorder="1" applyAlignment="1">
      <alignment horizontal="center" vertical="center"/>
    </xf>
    <xf numFmtId="0" fontId="0" fillId="18" borderId="59" xfId="0" applyFill="1" applyBorder="1" applyAlignment="1">
      <alignment vertical="center"/>
    </xf>
    <xf numFmtId="0" fontId="0" fillId="5" borderId="60" xfId="0" applyFill="1" applyBorder="1" applyAlignment="1">
      <alignment vertical="center"/>
    </xf>
    <xf numFmtId="0" fontId="69" fillId="21" borderId="21" xfId="0" applyFont="1" applyFill="1" applyBorder="1" applyAlignment="1">
      <alignment vertical="center"/>
    </xf>
    <xf numFmtId="0" fontId="0" fillId="21" borderId="22" xfId="0" applyFill="1" applyBorder="1" applyAlignment="1">
      <alignment vertical="center" wrapText="1"/>
    </xf>
    <xf numFmtId="0" fontId="69" fillId="21" borderId="1" xfId="0" applyFont="1" applyFill="1" applyBorder="1" applyAlignment="1">
      <alignment vertical="center"/>
    </xf>
    <xf numFmtId="0" fontId="0" fillId="21" borderId="28" xfId="0" applyFill="1" applyBorder="1" applyAlignment="1">
      <alignment vertical="center" wrapText="1"/>
    </xf>
    <xf numFmtId="0" fontId="69" fillId="21" borderId="23" xfId="0" applyFont="1" applyFill="1" applyBorder="1" applyAlignment="1">
      <alignment vertical="center"/>
    </xf>
    <xf numFmtId="0" fontId="0" fillId="21" borderId="24" xfId="0" applyFill="1" applyBorder="1" applyAlignment="1">
      <alignment vertical="center" wrapText="1"/>
    </xf>
    <xf numFmtId="0" fontId="6" fillId="0" borderId="21" xfId="0" applyFont="1" applyBorder="1" applyAlignment="1">
      <alignment horizontal="center" vertical="center" wrapText="1"/>
    </xf>
    <xf numFmtId="0" fontId="71" fillId="0" borderId="21" xfId="0" applyFont="1" applyBorder="1" applyAlignment="1">
      <alignment horizontal="center" vertical="center" wrapText="1"/>
    </xf>
    <xf numFmtId="0" fontId="71" fillId="0" borderId="22" xfId="0" applyFont="1" applyBorder="1" applyAlignment="1">
      <alignment horizontal="center" vertical="center" wrapText="1"/>
    </xf>
    <xf numFmtId="0" fontId="6"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3" xfId="0" applyFont="1" applyBorder="1" applyAlignment="1">
      <alignment horizontal="center" vertical="center" wrapText="1"/>
    </xf>
    <xf numFmtId="0" fontId="73" fillId="0" borderId="23" xfId="0" applyFont="1" applyBorder="1" applyAlignment="1">
      <alignment horizontal="center" vertical="center" wrapText="1"/>
    </xf>
    <xf numFmtId="0" fontId="73" fillId="0" borderId="24"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2" xfId="0" applyBorder="1" applyAlignment="1">
      <alignment horizontal="center" vertical="center" wrapText="1"/>
    </xf>
    <xf numFmtId="0" fontId="0" fillId="0" borderId="28"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6" fillId="22"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23" borderId="1" xfId="0" applyFont="1" applyFill="1" applyBorder="1" applyAlignment="1">
      <alignment horizontal="center" vertical="center"/>
    </xf>
    <xf numFmtId="0" fontId="6" fillId="15" borderId="1" xfId="0" applyFont="1" applyFill="1" applyBorder="1" applyAlignment="1">
      <alignment horizontal="center" vertical="center"/>
    </xf>
    <xf numFmtId="0" fontId="0" fillId="15" borderId="1" xfId="0" applyFill="1" applyBorder="1" applyAlignment="1">
      <alignment horizontal="center" vertical="center"/>
    </xf>
    <xf numFmtId="0" fontId="0" fillId="22" borderId="1" xfId="0" applyFill="1" applyBorder="1" applyAlignment="1">
      <alignment horizontal="center" vertical="center"/>
    </xf>
    <xf numFmtId="0" fontId="0" fillId="12" borderId="1" xfId="0" applyFill="1" applyBorder="1" applyAlignment="1">
      <alignment horizontal="center" vertical="center"/>
    </xf>
    <xf numFmtId="0" fontId="0" fillId="8" borderId="1" xfId="0" applyFill="1" applyBorder="1" applyAlignment="1">
      <alignment horizontal="center" vertical="center"/>
    </xf>
    <xf numFmtId="0" fontId="0" fillId="23" borderId="1" xfId="0" applyFill="1" applyBorder="1" applyAlignment="1">
      <alignment horizontal="center" vertical="center"/>
    </xf>
    <xf numFmtId="0" fontId="74" fillId="0" borderId="0" xfId="0" applyFont="1" applyAlignment="1">
      <alignment horizontal="center" vertical="center"/>
    </xf>
    <xf numFmtId="0" fontId="69" fillId="24" borderId="0" xfId="0" applyFont="1" applyFill="1" applyAlignment="1">
      <alignment horizontal="center" vertical="center"/>
    </xf>
    <xf numFmtId="0" fontId="69" fillId="24" borderId="17" xfId="0" applyFont="1" applyFill="1" applyBorder="1" applyAlignment="1">
      <alignment horizontal="center" vertical="center"/>
    </xf>
    <xf numFmtId="0" fontId="2" fillId="24" borderId="0" xfId="0" applyFont="1" applyFill="1" applyAlignment="1">
      <alignment horizontal="center" vertical="center"/>
    </xf>
    <xf numFmtId="0" fontId="2" fillId="24" borderId="17" xfId="0" applyFont="1" applyFill="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69" fillId="5" borderId="0" xfId="0" applyFont="1" applyFill="1" applyAlignment="1">
      <alignment horizontal="center" vertical="center"/>
    </xf>
    <xf numFmtId="0" fontId="2" fillId="5" borderId="0" xfId="0" applyFont="1" applyFill="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9" fillId="5" borderId="25" xfId="0" applyFont="1" applyFill="1" applyBorder="1" applyAlignment="1">
      <alignment horizontal="center" vertical="center"/>
    </xf>
    <xf numFmtId="0" fontId="2" fillId="5" borderId="25" xfId="0" applyFont="1" applyFill="1" applyBorder="1" applyAlignment="1">
      <alignment horizontal="center" vertical="center"/>
    </xf>
    <xf numFmtId="0" fontId="69" fillId="0" borderId="21" xfId="0" applyFont="1" applyBorder="1" applyAlignment="1">
      <alignment vertical="center"/>
    </xf>
    <xf numFmtId="0" fontId="0" fillId="0" borderId="22" xfId="0" applyBorder="1" applyAlignment="1">
      <alignment vertical="center" wrapText="1"/>
    </xf>
    <xf numFmtId="0" fontId="69" fillId="0" borderId="1" xfId="0" applyFont="1" applyBorder="1" applyAlignment="1">
      <alignment vertical="center"/>
    </xf>
    <xf numFmtId="0" fontId="0" fillId="0" borderId="28" xfId="0" applyBorder="1" applyAlignment="1">
      <alignment vertical="center" wrapText="1"/>
    </xf>
    <xf numFmtId="0" fontId="69" fillId="0" borderId="23" xfId="0" applyFont="1" applyBorder="1" applyAlignment="1">
      <alignment vertical="center"/>
    </xf>
    <xf numFmtId="0" fontId="0" fillId="0" borderId="24" xfId="0" applyBorder="1" applyAlignment="1">
      <alignment vertical="center" wrapText="1"/>
    </xf>
    <xf numFmtId="0" fontId="2" fillId="0" borderId="66" xfId="0" applyFont="1" applyBorder="1" applyAlignment="1">
      <alignment horizontal="center" vertical="center"/>
    </xf>
    <xf numFmtId="0" fontId="6" fillId="0" borderId="67" xfId="0" applyFont="1" applyBorder="1" applyAlignment="1">
      <alignment vertical="center"/>
    </xf>
    <xf numFmtId="0" fontId="5" fillId="0" borderId="68" xfId="0" applyFont="1" applyBorder="1" applyAlignment="1">
      <alignment vertical="center"/>
    </xf>
    <xf numFmtId="0" fontId="2" fillId="3" borderId="69" xfId="0" applyFont="1" applyFill="1" applyBorder="1" applyAlignment="1">
      <alignment horizontal="center" vertical="center"/>
    </xf>
    <xf numFmtId="0" fontId="6" fillId="3" borderId="0" xfId="0" applyFont="1" applyFill="1" applyAlignment="1">
      <alignment vertical="center"/>
    </xf>
    <xf numFmtId="0" fontId="5" fillId="3" borderId="70" xfId="0" applyFont="1" applyFill="1" applyBorder="1" applyAlignment="1">
      <alignment vertical="center"/>
    </xf>
    <xf numFmtId="0" fontId="2" fillId="0" borderId="69" xfId="0" applyFont="1" applyBorder="1" applyAlignment="1">
      <alignment horizontal="center" vertical="center"/>
    </xf>
    <xf numFmtId="0" fontId="5" fillId="0" borderId="70" xfId="0" applyFont="1" applyBorder="1" applyAlignment="1">
      <alignment vertical="center"/>
    </xf>
    <xf numFmtId="0" fontId="2" fillId="0" borderId="71" xfId="0" applyFont="1" applyBorder="1" applyAlignment="1">
      <alignment horizontal="center" vertical="center"/>
    </xf>
    <xf numFmtId="0" fontId="6" fillId="0" borderId="72" xfId="0" applyFont="1" applyBorder="1" applyAlignment="1">
      <alignment vertical="center"/>
    </xf>
    <xf numFmtId="0" fontId="5" fillId="0" borderId="73" xfId="0" applyFont="1" applyBorder="1" applyAlignment="1">
      <alignment vertical="center"/>
    </xf>
    <xf numFmtId="9" fontId="0" fillId="0" borderId="1" xfId="1" applyFont="1" applyFill="1" applyBorder="1" applyAlignment="1" applyProtection="1">
      <alignment horizontal="left" vertical="center" wrapText="1"/>
      <protection locked="0"/>
    </xf>
    <xf numFmtId="9" fontId="14" fillId="0" borderId="1" xfId="1" applyFont="1" applyFill="1" applyBorder="1" applyAlignment="1" applyProtection="1">
      <alignment horizontal="justify" vertical="center" wrapText="1"/>
      <protection locked="0"/>
    </xf>
    <xf numFmtId="9" fontId="0" fillId="0" borderId="1" xfId="1" applyFont="1" applyFill="1" applyBorder="1" applyAlignment="1" applyProtection="1">
      <alignment horizontal="justify" vertical="top" wrapText="1"/>
      <protection locked="0"/>
    </xf>
    <xf numFmtId="9" fontId="10" fillId="0" borderId="1" xfId="1" applyFont="1" applyFill="1" applyBorder="1" applyAlignment="1" applyProtection="1">
      <alignment horizontal="center" vertical="center" wrapText="1"/>
      <protection locked="0"/>
    </xf>
    <xf numFmtId="9" fontId="30" fillId="0" borderId="1" xfId="1" applyFont="1" applyFill="1" applyBorder="1" applyAlignment="1" applyProtection="1">
      <alignment horizontal="center" vertical="center" wrapText="1"/>
      <protection locked="0"/>
    </xf>
    <xf numFmtId="0" fontId="21" fillId="6" borderId="74" xfId="0" applyFont="1" applyFill="1" applyBorder="1" applyAlignment="1">
      <alignment horizontal="justify" vertical="center" wrapText="1"/>
    </xf>
    <xf numFmtId="0" fontId="22" fillId="6" borderId="74"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9" fontId="29" fillId="0" borderId="6" xfId="1" applyFont="1" applyFill="1"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16" fillId="0" borderId="51" xfId="0" applyFont="1" applyBorder="1" applyAlignment="1">
      <alignment vertical="center" wrapText="1"/>
    </xf>
    <xf numFmtId="0" fontId="16" fillId="0" borderId="75" xfId="0" applyFont="1" applyBorder="1" applyAlignment="1">
      <alignment vertical="center" wrapText="1"/>
    </xf>
    <xf numFmtId="0" fontId="16" fillId="0" borderId="50" xfId="0" applyFont="1" applyBorder="1" applyAlignment="1">
      <alignment vertical="center" wrapText="1"/>
    </xf>
    <xf numFmtId="0" fontId="16" fillId="0" borderId="60" xfId="0" applyFont="1" applyBorder="1" applyAlignment="1">
      <alignment vertical="center" wrapText="1"/>
    </xf>
    <xf numFmtId="0" fontId="16" fillId="0" borderId="29" xfId="0" applyFont="1" applyBorder="1" applyAlignment="1">
      <alignment vertical="center" wrapText="1"/>
    </xf>
    <xf numFmtId="0" fontId="16" fillId="0" borderId="31" xfId="0" applyFont="1" applyBorder="1" applyAlignment="1">
      <alignment vertical="center" wrapText="1"/>
    </xf>
    <xf numFmtId="0" fontId="6"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9" fontId="30" fillId="0" borderId="6" xfId="1" applyFont="1" applyFill="1" applyBorder="1" applyAlignment="1" applyProtection="1">
      <alignment horizontal="center" vertical="center" wrapText="1"/>
      <protection locked="0"/>
    </xf>
    <xf numFmtId="0" fontId="3" fillId="0" borderId="32" xfId="0" applyFont="1" applyBorder="1" applyAlignment="1">
      <alignment wrapText="1"/>
    </xf>
    <xf numFmtId="0" fontId="0" fillId="0" borderId="32" xfId="0"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0" fillId="0" borderId="32" xfId="0" applyBorder="1" applyAlignment="1" applyProtection="1">
      <alignment horizontal="center" vertical="center" textRotation="90" wrapText="1"/>
      <protection locked="0"/>
    </xf>
    <xf numFmtId="0" fontId="2"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textRotation="90" wrapText="1"/>
      <protection locked="0"/>
    </xf>
    <xf numFmtId="9" fontId="30" fillId="0" borderId="32" xfId="1" applyFont="1" applyFill="1" applyBorder="1" applyAlignment="1" applyProtection="1">
      <alignment horizontal="center" vertical="center" wrapText="1"/>
      <protection locked="0"/>
    </xf>
    <xf numFmtId="0" fontId="0" fillId="0" borderId="32" xfId="0" applyBorder="1" applyAlignment="1">
      <alignment horizontal="left" vertical="center" wrapText="1"/>
    </xf>
    <xf numFmtId="0" fontId="5" fillId="0" borderId="32" xfId="0" applyFont="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77" fillId="0" borderId="1" xfId="0" applyFont="1" applyBorder="1" applyAlignment="1" applyProtection="1">
      <alignment horizontal="center" vertical="center" textRotation="90" wrapText="1"/>
      <protection locked="0"/>
    </xf>
    <xf numFmtId="9" fontId="78" fillId="0" borderId="1" xfId="1" applyFont="1" applyBorder="1" applyAlignment="1" applyProtection="1">
      <alignment horizontal="center" vertical="center" wrapText="1"/>
      <protection locked="0"/>
    </xf>
    <xf numFmtId="9" fontId="78" fillId="0" borderId="6" xfId="1" applyFont="1" applyBorder="1" applyAlignment="1" applyProtection="1">
      <alignment horizontal="center" vertical="center" wrapText="1"/>
      <protection locked="0"/>
    </xf>
    <xf numFmtId="9" fontId="78" fillId="0" borderId="0" xfId="1" applyFont="1" applyBorder="1" applyAlignment="1" applyProtection="1">
      <alignment horizontal="center" vertical="center" wrapText="1"/>
      <protection locked="0"/>
    </xf>
    <xf numFmtId="0" fontId="14" fillId="0" borderId="1" xfId="0" applyFont="1" applyBorder="1" applyAlignment="1" applyProtection="1">
      <alignment horizontal="justify" vertical="center" wrapText="1"/>
      <protection locked="0"/>
    </xf>
    <xf numFmtId="0" fontId="14" fillId="0" borderId="6" xfId="0" applyFont="1" applyBorder="1" applyAlignment="1" applyProtection="1">
      <alignment horizontal="center" vertical="center" textRotation="90" wrapText="1"/>
      <protection locked="0"/>
    </xf>
    <xf numFmtId="0" fontId="14" fillId="7" borderId="6" xfId="0" applyFont="1" applyFill="1" applyBorder="1" applyAlignment="1" applyProtection="1">
      <alignment horizontal="center" vertical="center" textRotation="90" wrapText="1"/>
      <protection locked="0"/>
    </xf>
    <xf numFmtId="0" fontId="33" fillId="0" borderId="6" xfId="0" applyFont="1" applyBorder="1" applyAlignment="1" applyProtection="1">
      <alignment horizontal="center" vertical="center" textRotation="90" wrapText="1"/>
      <protection locked="0"/>
    </xf>
    <xf numFmtId="0" fontId="14" fillId="0" borderId="32" xfId="0" applyFont="1" applyBorder="1" applyAlignment="1" applyProtection="1">
      <alignment horizontal="center" vertical="center" textRotation="90" wrapText="1"/>
      <protection locked="0"/>
    </xf>
    <xf numFmtId="0" fontId="33" fillId="0" borderId="32" xfId="0" applyFont="1" applyBorder="1" applyAlignment="1" applyProtection="1">
      <alignment horizontal="center" vertical="center" textRotation="90" wrapText="1"/>
      <protection locked="0"/>
    </xf>
    <xf numFmtId="0" fontId="15" fillId="0" borderId="1" xfId="0" applyFont="1" applyBorder="1" applyAlignment="1" applyProtection="1">
      <alignment horizontal="justify" vertical="center" wrapText="1"/>
      <protection locked="0"/>
    </xf>
    <xf numFmtId="0" fontId="14" fillId="0" borderId="1" xfId="0" applyFont="1" applyBorder="1" applyAlignment="1">
      <alignment horizontal="center" vertical="center" wrapText="1"/>
    </xf>
    <xf numFmtId="0" fontId="80" fillId="0" borderId="1" xfId="0" applyFont="1" applyBorder="1" applyAlignment="1">
      <alignment horizontal="justify" vertical="center" wrapText="1"/>
    </xf>
    <xf numFmtId="0" fontId="81" fillId="0" borderId="1" xfId="0" applyFont="1" applyBorder="1" applyAlignment="1">
      <alignment horizontal="justify" vertical="center" wrapText="1"/>
    </xf>
    <xf numFmtId="0" fontId="14" fillId="0" borderId="1" xfId="0" applyFont="1" applyBorder="1" applyAlignment="1">
      <alignment horizontal="left" vertical="center" wrapText="1"/>
    </xf>
    <xf numFmtId="0" fontId="5" fillId="0" borderId="1" xfId="0" applyFont="1" applyBorder="1" applyAlignment="1">
      <alignment horizontal="left" vertical="top" wrapText="1"/>
    </xf>
    <xf numFmtId="0" fontId="0" fillId="0" borderId="7" xfId="0" applyBorder="1" applyAlignment="1" applyProtection="1">
      <alignment horizontal="center" vertical="center" wrapText="1"/>
      <protection locked="0"/>
    </xf>
    <xf numFmtId="0" fontId="76" fillId="0" borderId="16" xfId="0" applyFont="1" applyBorder="1" applyAlignment="1">
      <alignment horizontal="center" vertical="center" wrapText="1"/>
    </xf>
    <xf numFmtId="0" fontId="16" fillId="0" borderId="3" xfId="0" applyFont="1" applyBorder="1" applyAlignment="1">
      <alignment horizontal="left" vertical="center" wrapText="1"/>
    </xf>
    <xf numFmtId="0" fontId="31" fillId="0" borderId="1" xfId="0" applyFont="1" applyBorder="1" applyAlignment="1" applyProtection="1">
      <alignment horizontal="center" vertical="center" wrapText="1"/>
      <protection locked="0"/>
    </xf>
    <xf numFmtId="0" fontId="76"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textRotation="90" wrapText="1"/>
      <protection locked="0"/>
    </xf>
    <xf numFmtId="0" fontId="79" fillId="0" borderId="1" xfId="0" applyFont="1" applyBorder="1" applyAlignment="1">
      <alignment horizontal="center" vertical="center" textRotation="90" wrapText="1"/>
    </xf>
    <xf numFmtId="0" fontId="43" fillId="0" borderId="1" xfId="0" applyFont="1" applyBorder="1" applyAlignment="1" applyProtection="1">
      <alignment horizontal="center" vertical="center" wrapText="1"/>
      <protection locked="0"/>
    </xf>
    <xf numFmtId="0" fontId="79" fillId="0" borderId="1" xfId="0" applyFont="1" applyBorder="1" applyAlignment="1" applyProtection="1">
      <alignment horizontal="center" vertical="center" textRotation="90" wrapText="1"/>
      <protection locked="0"/>
    </xf>
    <xf numFmtId="0" fontId="21" fillId="6" borderId="78" xfId="0" applyFont="1" applyFill="1" applyBorder="1" applyAlignment="1">
      <alignment horizontal="left" vertical="top" wrapText="1"/>
    </xf>
    <xf numFmtId="49" fontId="31" fillId="0" borderId="1" xfId="0" applyNumberFormat="1" applyFont="1" applyBorder="1" applyAlignment="1" applyProtection="1">
      <alignment horizontal="center" vertical="center" wrapText="1"/>
      <protection locked="0"/>
    </xf>
    <xf numFmtId="1" fontId="82" fillId="0" borderId="1" xfId="1" applyNumberFormat="1" applyFont="1" applyFill="1" applyBorder="1" applyAlignment="1" applyProtection="1">
      <alignment horizontal="justify" vertical="center" wrapText="1"/>
      <protection locked="0"/>
    </xf>
    <xf numFmtId="9" fontId="15" fillId="0" borderId="1" xfId="1" applyFont="1" applyFill="1" applyBorder="1" applyAlignment="1" applyProtection="1">
      <alignment horizontal="justify" vertical="center" wrapText="1"/>
      <protection locked="0"/>
    </xf>
    <xf numFmtId="14" fontId="82" fillId="0" borderId="1" xfId="0" applyNumberFormat="1" applyFont="1" applyBorder="1" applyAlignment="1">
      <alignment horizontal="justify" vertical="center" wrapText="1"/>
    </xf>
    <xf numFmtId="9" fontId="78" fillId="0" borderId="1" xfId="1" applyFont="1" applyFill="1" applyBorder="1" applyAlignment="1" applyProtection="1">
      <alignment horizontal="center" vertical="center" wrapText="1"/>
      <protection locked="0"/>
    </xf>
    <xf numFmtId="9" fontId="84" fillId="0" borderId="1" xfId="1" applyFont="1" applyBorder="1" applyAlignment="1" applyProtection="1">
      <alignment horizontal="center" vertical="center" wrapText="1"/>
      <protection locked="0"/>
    </xf>
    <xf numFmtId="9" fontId="1" fillId="0" borderId="0" xfId="1" applyFont="1" applyFill="1" applyBorder="1" applyAlignment="1" applyProtection="1">
      <alignment horizontal="justify" vertical="top" wrapText="1"/>
      <protection locked="0"/>
    </xf>
    <xf numFmtId="9" fontId="0" fillId="0" borderId="0" xfId="1" applyFont="1" applyFill="1" applyBorder="1" applyAlignment="1" applyProtection="1">
      <alignment horizontal="justify" vertical="top" wrapText="1"/>
      <protection locked="0"/>
    </xf>
    <xf numFmtId="0" fontId="85" fillId="0" borderId="0" xfId="0" applyFont="1"/>
    <xf numFmtId="0" fontId="85" fillId="0" borderId="0" xfId="0" applyFont="1" applyAlignment="1">
      <alignment horizontal="center"/>
    </xf>
    <xf numFmtId="0" fontId="85" fillId="0" borderId="0" xfId="0" applyFont="1" applyAlignment="1">
      <alignment horizontal="center" wrapText="1"/>
    </xf>
    <xf numFmtId="0" fontId="85" fillId="0" borderId="0" xfId="0" applyFont="1" applyAlignment="1">
      <alignment horizontal="center" textRotation="90" wrapText="1"/>
    </xf>
    <xf numFmtId="0" fontId="86" fillId="0" borderId="0" xfId="0" applyFont="1" applyAlignment="1">
      <alignment horizontal="center" vertical="center"/>
    </xf>
    <xf numFmtId="0" fontId="87" fillId="0" borderId="0" xfId="0" applyFont="1" applyAlignment="1">
      <alignment vertical="center" wrapText="1"/>
    </xf>
    <xf numFmtId="0" fontId="87" fillId="0" borderId="0" xfId="0" applyFont="1" applyAlignment="1">
      <alignment horizontal="center" vertical="center" wrapText="1"/>
    </xf>
    <xf numFmtId="0" fontId="92" fillId="0" borderId="0" xfId="0" applyFont="1" applyAlignment="1">
      <alignment vertical="center" wrapText="1"/>
    </xf>
    <xf numFmtId="0" fontId="87" fillId="0" borderId="0" xfId="0" applyFont="1" applyAlignment="1">
      <alignment horizontal="center" vertical="center" textRotation="90" wrapText="1"/>
    </xf>
    <xf numFmtId="0" fontId="92" fillId="0" borderId="0" xfId="0" applyFont="1" applyAlignment="1">
      <alignment horizontal="center" vertical="center" wrapText="1"/>
    </xf>
    <xf numFmtId="0" fontId="92" fillId="4" borderId="1" xfId="0" applyFont="1" applyFill="1" applyBorder="1" applyAlignment="1">
      <alignment horizontal="center" vertical="center" wrapText="1"/>
    </xf>
    <xf numFmtId="0" fontId="92" fillId="4" borderId="1" xfId="0" applyFont="1" applyFill="1" applyBorder="1" applyAlignment="1">
      <alignment horizontal="center" vertical="center" textRotation="90" wrapText="1"/>
    </xf>
    <xf numFmtId="0" fontId="93" fillId="4" borderId="1" xfId="0" applyFont="1" applyFill="1" applyBorder="1" applyAlignment="1">
      <alignment horizontal="center" vertical="center" textRotation="90" wrapText="1"/>
    </xf>
    <xf numFmtId="0" fontId="92" fillId="5" borderId="1" xfId="0" applyFont="1" applyFill="1" applyBorder="1" applyAlignment="1">
      <alignment horizontal="center" vertical="center" wrapText="1"/>
    </xf>
    <xf numFmtId="0" fontId="93" fillId="5" borderId="1" xfId="0" applyFont="1" applyFill="1" applyBorder="1" applyAlignment="1">
      <alignment horizontal="center" vertical="center" textRotation="90" wrapText="1"/>
    </xf>
    <xf numFmtId="0" fontId="92" fillId="5" borderId="1" xfId="0" applyFont="1" applyFill="1" applyBorder="1" applyAlignment="1">
      <alignment horizontal="center" vertical="center" textRotation="90" wrapText="1"/>
    </xf>
    <xf numFmtId="0" fontId="86" fillId="0" borderId="0" xfId="0" applyFont="1" applyAlignment="1" applyProtection="1">
      <alignment horizontal="center" vertical="center" wrapText="1"/>
      <protection locked="0"/>
    </xf>
    <xf numFmtId="0" fontId="87" fillId="0" borderId="1" xfId="0" applyFont="1" applyBorder="1" applyAlignment="1" applyProtection="1">
      <alignment horizontal="left" vertical="center" wrapText="1"/>
      <protection locked="0"/>
    </xf>
    <xf numFmtId="0" fontId="86" fillId="0" borderId="1" xfId="0" applyFont="1" applyBorder="1" applyAlignment="1" applyProtection="1">
      <alignment horizontal="center" vertical="center" wrapText="1"/>
      <protection locked="0"/>
    </xf>
    <xf numFmtId="0" fontId="87" fillId="0" borderId="1" xfId="0" applyFont="1" applyBorder="1" applyAlignment="1" applyProtection="1">
      <alignment horizontal="center" vertical="center" wrapText="1"/>
      <protection locked="0"/>
    </xf>
    <xf numFmtId="0" fontId="87" fillId="0" borderId="1" xfId="0" applyFont="1" applyBorder="1" applyAlignment="1" applyProtection="1">
      <alignment horizontal="center" vertical="center" textRotation="90" wrapText="1"/>
      <protection locked="0"/>
    </xf>
    <xf numFmtId="0" fontId="83" fillId="0" borderId="1" xfId="0" applyFont="1" applyBorder="1" applyAlignment="1">
      <alignment horizontal="center" vertical="center" textRotation="90" wrapText="1"/>
    </xf>
    <xf numFmtId="0" fontId="92" fillId="0" borderId="1" xfId="0" applyFont="1" applyBorder="1" applyAlignment="1" applyProtection="1">
      <alignment horizontal="center" vertical="center" wrapText="1"/>
      <protection locked="0"/>
    </xf>
    <xf numFmtId="0" fontId="83" fillId="0" borderId="1" xfId="0" applyFont="1" applyBorder="1" applyAlignment="1" applyProtection="1">
      <alignment horizontal="center" vertical="center" textRotation="90" wrapText="1"/>
      <protection locked="0"/>
    </xf>
    <xf numFmtId="0" fontId="83" fillId="7" borderId="1" xfId="0" applyFont="1" applyFill="1" applyBorder="1" applyAlignment="1" applyProtection="1">
      <alignment horizontal="center" vertical="center" textRotation="90" wrapText="1"/>
      <protection locked="0"/>
    </xf>
    <xf numFmtId="9" fontId="94" fillId="0" borderId="1" xfId="1" applyFont="1" applyFill="1" applyBorder="1" applyAlignment="1" applyProtection="1">
      <alignment horizontal="center" vertical="center" wrapText="1"/>
      <protection locked="0"/>
    </xf>
    <xf numFmtId="9" fontId="82" fillId="0" borderId="1" xfId="1" applyFont="1" applyFill="1" applyBorder="1" applyAlignment="1" applyProtection="1">
      <alignment horizontal="justify" vertical="center" wrapText="1"/>
      <protection locked="0"/>
    </xf>
    <xf numFmtId="0" fontId="86" fillId="0" borderId="0" xfId="0" applyFont="1" applyAlignment="1">
      <alignment vertical="center" wrapText="1"/>
    </xf>
    <xf numFmtId="0" fontId="83" fillId="0" borderId="0" xfId="0" applyFont="1" applyAlignment="1">
      <alignment vertical="center"/>
    </xf>
    <xf numFmtId="0" fontId="92" fillId="0" borderId="1" xfId="0" applyFont="1" applyBorder="1" applyAlignment="1" applyProtection="1">
      <alignment horizontal="left" vertical="center" wrapText="1"/>
      <protection locked="0"/>
    </xf>
    <xf numFmtId="0" fontId="0" fillId="12" borderId="6" xfId="0"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justify" wrapText="1"/>
      <protection locked="0"/>
    </xf>
    <xf numFmtId="9" fontId="96" fillId="0" borderId="1" xfId="1" applyFont="1" applyFill="1" applyBorder="1" applyAlignment="1" applyProtection="1">
      <alignment horizontal="justify" vertical="center" wrapText="1"/>
      <protection locked="0"/>
    </xf>
    <xf numFmtId="9" fontId="14" fillId="0" borderId="1" xfId="1" applyFont="1" applyFill="1" applyBorder="1" applyAlignment="1" applyProtection="1">
      <alignment horizontal="justify" vertical="top" wrapText="1"/>
      <protection locked="0"/>
    </xf>
    <xf numFmtId="9" fontId="14" fillId="0" borderId="1" xfId="1" applyFont="1" applyFill="1" applyBorder="1" applyAlignment="1" applyProtection="1">
      <alignment horizontal="left" vertical="top" wrapText="1"/>
      <protection locked="0"/>
    </xf>
    <xf numFmtId="0" fontId="15" fillId="0" borderId="1" xfId="0" applyFont="1" applyBorder="1" applyAlignment="1">
      <alignment vertical="center" wrapText="1"/>
    </xf>
    <xf numFmtId="1" fontId="91" fillId="0" borderId="1" xfId="1" applyNumberFormat="1" applyFont="1" applyFill="1" applyBorder="1" applyAlignment="1" applyProtection="1">
      <alignment horizontal="justify" vertical="center" wrapText="1"/>
      <protection locked="0"/>
    </xf>
    <xf numFmtId="0" fontId="15" fillId="0" borderId="6" xfId="0" applyFont="1" applyBorder="1" applyAlignment="1">
      <alignment horizontal="left" vertical="center" wrapText="1"/>
    </xf>
    <xf numFmtId="9" fontId="97" fillId="0" borderId="1" xfId="1" applyFont="1" applyFill="1" applyBorder="1" applyAlignment="1" applyProtection="1">
      <alignment horizontal="justify" vertical="center" wrapText="1"/>
      <protection locked="0"/>
    </xf>
    <xf numFmtId="14" fontId="91" fillId="0" borderId="1" xfId="0" applyNumberFormat="1" applyFont="1" applyBorder="1" applyAlignment="1">
      <alignment horizontal="justify" vertical="center" wrapText="1"/>
    </xf>
    <xf numFmtId="0" fontId="24" fillId="3" borderId="3"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17" fillId="0" borderId="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0" borderId="3"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2" fillId="4" borderId="1" xfId="0" applyFont="1" applyFill="1" applyBorder="1" applyAlignment="1">
      <alignment horizontal="center" vertical="center" wrapText="1"/>
    </xf>
    <xf numFmtId="0" fontId="9"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7" fillId="0" borderId="1" xfId="0" applyFont="1" applyBorder="1" applyAlignment="1">
      <alignment horizontal="right" vertical="center" wrapText="1"/>
    </xf>
    <xf numFmtId="0" fontId="0" fillId="0" borderId="6"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33" xfId="0" applyFont="1" applyBorder="1" applyAlignment="1">
      <alignment horizontal="center" vertical="center" textRotation="90" wrapText="1"/>
    </xf>
    <xf numFmtId="0" fontId="2" fillId="0" borderId="6" xfId="0" applyFont="1" applyBorder="1" applyAlignment="1" applyProtection="1">
      <alignment horizontal="justify" vertical="center" wrapText="1"/>
      <protection locked="0"/>
    </xf>
    <xf numFmtId="0" fontId="2" fillId="0" borderId="33" xfId="0" applyFont="1" applyBorder="1" applyAlignment="1" applyProtection="1">
      <alignment horizontal="justify" vertical="center" wrapText="1"/>
      <protection locked="0"/>
    </xf>
    <xf numFmtId="0" fontId="5" fillId="0" borderId="6" xfId="0" applyFont="1" applyBorder="1" applyAlignment="1" applyProtection="1">
      <alignment horizontal="center" vertical="center" textRotation="90" wrapText="1"/>
      <protection locked="0"/>
    </xf>
    <xf numFmtId="0" fontId="5" fillId="0" borderId="33" xfId="0" applyFont="1" applyBorder="1" applyAlignment="1" applyProtection="1">
      <alignment horizontal="center" vertical="center" textRotation="90" wrapText="1"/>
      <protection locked="0"/>
    </xf>
    <xf numFmtId="0" fontId="5" fillId="7" borderId="6" xfId="0" applyFont="1" applyFill="1" applyBorder="1" applyAlignment="1" applyProtection="1">
      <alignment horizontal="center" vertical="center" textRotation="90" wrapText="1"/>
      <protection locked="0"/>
    </xf>
    <xf numFmtId="0" fontId="5" fillId="7" borderId="33" xfId="0" applyFont="1" applyFill="1" applyBorder="1" applyAlignment="1" applyProtection="1">
      <alignment horizontal="center" vertical="center" textRotation="90" wrapText="1"/>
      <protection locked="0"/>
    </xf>
    <xf numFmtId="0" fontId="0" fillId="0" borderId="6" xfId="0" applyBorder="1" applyAlignment="1" applyProtection="1">
      <alignment horizontal="justify" vertical="center" wrapText="1"/>
      <protection locked="0"/>
    </xf>
    <xf numFmtId="0" fontId="0" fillId="0" borderId="33" xfId="0"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6" fillId="0" borderId="33" xfId="0" applyFont="1" applyBorder="1" applyAlignment="1" applyProtection="1">
      <alignment horizontal="justify" vertical="center" wrapText="1"/>
      <protection locked="0"/>
    </xf>
    <xf numFmtId="0" fontId="0" fillId="0" borderId="6" xfId="0" applyBorder="1" applyAlignment="1" applyProtection="1">
      <alignment horizontal="center" vertical="center" textRotation="90" wrapText="1"/>
      <protection locked="0"/>
    </xf>
    <xf numFmtId="0" fontId="0" fillId="0" borderId="33" xfId="0" applyBorder="1" applyAlignment="1" applyProtection="1">
      <alignment horizontal="center" vertical="center" textRotation="90" wrapText="1"/>
      <protection locked="0"/>
    </xf>
    <xf numFmtId="0" fontId="19" fillId="0" borderId="0" xfId="0" applyFont="1" applyAlignment="1">
      <alignment horizontal="center"/>
    </xf>
    <xf numFmtId="0" fontId="2"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8" fillId="3" borderId="1" xfId="0" applyFont="1" applyFill="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textRotation="90" wrapText="1"/>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4" fillId="0" borderId="0" xfId="0" applyFont="1" applyAlignment="1">
      <alignment horizontal="left" wrapText="1"/>
    </xf>
    <xf numFmtId="0" fontId="4" fillId="0" borderId="16" xfId="0" applyFont="1" applyBorder="1" applyAlignment="1">
      <alignment horizontal="left" wrapText="1"/>
    </xf>
    <xf numFmtId="0" fontId="6" fillId="5" borderId="6"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8" fillId="0" borderId="21" xfId="0" applyFont="1" applyBorder="1" applyAlignment="1" applyProtection="1">
      <alignment horizontal="center" vertical="center" wrapText="1"/>
      <protection locked="0"/>
    </xf>
    <xf numFmtId="0" fontId="18" fillId="0" borderId="21" xfId="0" applyFont="1" applyBorder="1" applyAlignment="1">
      <alignment horizontal="center" vertical="center" wrapText="1"/>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4" fillId="4" borderId="1" xfId="0" applyFont="1" applyFill="1" applyBorder="1" applyAlignment="1">
      <alignment horizontal="center" vertical="center" textRotation="90" wrapText="1"/>
    </xf>
    <xf numFmtId="0" fontId="18" fillId="0" borderId="77" xfId="0" applyFont="1" applyBorder="1" applyAlignment="1" applyProtection="1">
      <alignment horizontal="center" vertical="center" wrapText="1"/>
      <protection locked="0"/>
    </xf>
    <xf numFmtId="0" fontId="15" fillId="0" borderId="76" xfId="0" applyFont="1" applyBorder="1" applyAlignment="1" applyProtection="1">
      <alignment horizontal="justify" vertical="center" wrapText="1"/>
      <protection locked="0"/>
    </xf>
    <xf numFmtId="0" fontId="15" fillId="0" borderId="23" xfId="0" applyFont="1" applyBorder="1" applyAlignment="1" applyProtection="1">
      <alignment horizontal="justify" vertical="center" wrapText="1"/>
      <protection locked="0"/>
    </xf>
    <xf numFmtId="0" fontId="15" fillId="0" borderId="24" xfId="0" applyFont="1" applyBorder="1" applyAlignment="1" applyProtection="1">
      <alignment horizontal="justify" vertical="center" wrapText="1"/>
      <protection locked="0"/>
    </xf>
    <xf numFmtId="0" fontId="16" fillId="0" borderId="51" xfId="0" applyFont="1" applyBorder="1" applyAlignment="1">
      <alignment horizontal="left" vertical="center" wrapText="1"/>
    </xf>
    <xf numFmtId="0" fontId="16" fillId="0" borderId="77" xfId="0" applyFont="1" applyBorder="1" applyAlignment="1">
      <alignment horizontal="left" vertical="center" wrapText="1"/>
    </xf>
    <xf numFmtId="0" fontId="16" fillId="0" borderId="75" xfId="0" applyFont="1" applyBorder="1" applyAlignment="1">
      <alignment horizontal="left" vertical="center" wrapText="1"/>
    </xf>
    <xf numFmtId="0" fontId="16" fillId="0" borderId="76" xfId="0" applyFont="1" applyBorder="1" applyAlignment="1">
      <alignment horizontal="left" vertical="center" wrapText="1"/>
    </xf>
    <xf numFmtId="0" fontId="92" fillId="5" borderId="6" xfId="0" applyFont="1" applyFill="1" applyBorder="1" applyAlignment="1">
      <alignment horizontal="center" vertical="center" textRotation="90" wrapText="1"/>
    </xf>
    <xf numFmtId="0" fontId="92" fillId="5" borderId="4" xfId="0" applyFont="1" applyFill="1" applyBorder="1" applyAlignment="1">
      <alignment horizontal="center" vertical="center" textRotation="90" wrapText="1"/>
    </xf>
    <xf numFmtId="0" fontId="92" fillId="4" borderId="1" xfId="0" applyFont="1" applyFill="1" applyBorder="1" applyAlignment="1">
      <alignment horizontal="center" vertical="center" textRotation="90" wrapText="1"/>
    </xf>
    <xf numFmtId="0" fontId="92" fillId="4" borderId="1" xfId="0" applyFont="1" applyFill="1" applyBorder="1" applyAlignment="1">
      <alignment horizontal="center" vertical="center" wrapText="1"/>
    </xf>
    <xf numFmtId="0" fontId="92" fillId="4" borderId="6" xfId="0" applyFont="1" applyFill="1" applyBorder="1" applyAlignment="1">
      <alignment horizontal="center" vertical="center" wrapText="1"/>
    </xf>
    <xf numFmtId="0" fontId="92" fillId="4" borderId="4" xfId="0" applyFont="1" applyFill="1" applyBorder="1" applyAlignment="1">
      <alignment horizontal="center" vertical="center" wrapText="1"/>
    </xf>
    <xf numFmtId="0" fontId="92" fillId="4" borderId="8" xfId="0" applyFont="1" applyFill="1" applyBorder="1" applyAlignment="1">
      <alignment horizontal="center" vertical="center" wrapText="1"/>
    </xf>
    <xf numFmtId="0" fontId="92" fillId="4" borderId="7" xfId="0" applyFont="1" applyFill="1" applyBorder="1" applyAlignment="1">
      <alignment horizontal="center" vertical="center" wrapText="1"/>
    </xf>
    <xf numFmtId="0" fontId="92" fillId="4" borderId="6" xfId="0" applyFont="1" applyFill="1" applyBorder="1" applyAlignment="1">
      <alignment horizontal="center" vertical="center" textRotation="90" wrapText="1"/>
    </xf>
    <xf numFmtId="0" fontId="92" fillId="4" borderId="4" xfId="0" applyFont="1" applyFill="1" applyBorder="1" applyAlignment="1">
      <alignment horizontal="center" vertical="center" textRotation="90" wrapText="1"/>
    </xf>
    <xf numFmtId="0" fontId="85" fillId="0" borderId="0" xfId="0" applyFont="1" applyAlignment="1">
      <alignment horizontal="center"/>
    </xf>
    <xf numFmtId="0" fontId="90" fillId="0" borderId="1" xfId="0" applyFont="1" applyBorder="1" applyAlignment="1" applyProtection="1">
      <alignment horizontal="center" vertical="center" wrapText="1"/>
      <protection locked="0"/>
    </xf>
    <xf numFmtId="0" fontId="91" fillId="0" borderId="1" xfId="0" applyFont="1" applyBorder="1" applyAlignment="1" applyProtection="1">
      <alignment horizontal="justify" vertical="center" wrapText="1"/>
      <protection locked="0"/>
    </xf>
    <xf numFmtId="0" fontId="88" fillId="0" borderId="3" xfId="0" applyFont="1" applyBorder="1" applyAlignment="1">
      <alignment horizontal="left" vertical="center" wrapText="1"/>
    </xf>
    <xf numFmtId="0" fontId="88" fillId="0" borderId="9" xfId="0" applyFont="1" applyBorder="1" applyAlignment="1">
      <alignment horizontal="left" vertical="center" wrapText="1"/>
    </xf>
    <xf numFmtId="0" fontId="89" fillId="0" borderId="1" xfId="0" applyFont="1" applyBorder="1" applyAlignment="1" applyProtection="1">
      <alignment horizontal="center" vertical="center" wrapText="1"/>
      <protection locked="0"/>
    </xf>
    <xf numFmtId="0" fontId="89"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28" fillId="0" borderId="23" xfId="0" applyFont="1" applyBorder="1" applyAlignment="1" applyProtection="1">
      <alignment horizontal="left" vertical="center" wrapText="1"/>
      <protection locked="0"/>
    </xf>
    <xf numFmtId="0" fontId="28" fillId="0" borderId="24" xfId="0" applyFont="1" applyBorder="1" applyAlignment="1" applyProtection="1">
      <alignment horizontal="left" vertical="center" wrapText="1"/>
      <protection locked="0"/>
    </xf>
    <xf numFmtId="0" fontId="95" fillId="0" borderId="1" xfId="0" applyFont="1" applyBorder="1" applyAlignment="1">
      <alignment horizontal="center" vertical="center" textRotation="90" wrapText="1"/>
    </xf>
    <xf numFmtId="0" fontId="37" fillId="0" borderId="2" xfId="0" applyFont="1" applyBorder="1" applyAlignment="1">
      <alignment horizontal="center" vertical="center" wrapText="1"/>
    </xf>
    <xf numFmtId="0" fontId="37" fillId="0" borderId="34" xfId="0" applyFont="1" applyBorder="1" applyAlignment="1">
      <alignment horizontal="center" vertical="center" wrapText="1"/>
    </xf>
    <xf numFmtId="0" fontId="39" fillId="9" borderId="35"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38" fillId="0" borderId="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8" fillId="0" borderId="6" xfId="0" applyFont="1" applyBorder="1" applyAlignment="1">
      <alignment horizontal="center" vertical="center" textRotation="90" wrapText="1"/>
    </xf>
    <xf numFmtId="0" fontId="8" fillId="0" borderId="3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8"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44" fillId="0" borderId="32" xfId="0" applyFont="1" applyBorder="1" applyAlignment="1">
      <alignment vertical="center" wrapText="1"/>
    </xf>
    <xf numFmtId="0" fontId="70" fillId="19" borderId="51" xfId="0" applyFont="1" applyFill="1" applyBorder="1" applyAlignment="1">
      <alignment horizontal="center" vertical="center"/>
    </xf>
    <xf numFmtId="0" fontId="70" fillId="19" borderId="52" xfId="0" applyFont="1" applyFill="1" applyBorder="1" applyAlignment="1">
      <alignment horizontal="center" vertical="center"/>
    </xf>
    <xf numFmtId="0" fontId="70" fillId="20" borderId="51" xfId="0" applyFont="1" applyFill="1" applyBorder="1" applyAlignment="1">
      <alignment horizontal="center" vertical="center"/>
    </xf>
    <xf numFmtId="0" fontId="70" fillId="20" borderId="13" xfId="0" applyFont="1" applyFill="1" applyBorder="1" applyAlignment="1">
      <alignment horizontal="center" vertical="center"/>
    </xf>
    <xf numFmtId="0" fontId="70" fillId="20" borderId="52" xfId="0" applyFont="1" applyFill="1" applyBorder="1" applyAlignment="1">
      <alignment horizontal="center" vertical="center"/>
    </xf>
    <xf numFmtId="0" fontId="6" fillId="17" borderId="1" xfId="0" applyFont="1" applyFill="1" applyBorder="1" applyAlignment="1">
      <alignment horizontal="center" vertical="center"/>
    </xf>
    <xf numFmtId="0" fontId="6" fillId="17" borderId="3" xfId="0" applyFont="1" applyFill="1" applyBorder="1" applyAlignment="1">
      <alignment horizontal="center" vertical="center"/>
    </xf>
    <xf numFmtId="0" fontId="2" fillId="17" borderId="45" xfId="0" applyFont="1" applyFill="1" applyBorder="1" applyAlignment="1">
      <alignment horizontal="center" vertical="center"/>
    </xf>
    <xf numFmtId="0" fontId="2" fillId="17" borderId="1" xfId="0" applyFont="1" applyFill="1" applyBorder="1" applyAlignment="1">
      <alignment horizontal="center" vertical="center"/>
    </xf>
    <xf numFmtId="0" fontId="72" fillId="21" borderId="56" xfId="0" applyFont="1" applyFill="1" applyBorder="1" applyAlignment="1">
      <alignment horizontal="center" vertical="center" textRotation="90"/>
    </xf>
    <xf numFmtId="0" fontId="72" fillId="21" borderId="57" xfId="0" applyFont="1" applyFill="1" applyBorder="1" applyAlignment="1">
      <alignment horizontal="center" vertical="center" textRotation="90"/>
    </xf>
    <xf numFmtId="0" fontId="72" fillId="21" borderId="58" xfId="0" applyFont="1" applyFill="1" applyBorder="1" applyAlignment="1">
      <alignment horizontal="center" vertical="center" textRotation="90"/>
    </xf>
    <xf numFmtId="0" fontId="71" fillId="21" borderId="10" xfId="0" applyFont="1" applyFill="1" applyBorder="1" applyAlignment="1">
      <alignment horizontal="center" vertical="center"/>
    </xf>
    <xf numFmtId="0" fontId="71" fillId="21" borderId="14" xfId="0" applyFont="1" applyFill="1" applyBorder="1" applyAlignment="1">
      <alignment horizontal="center" vertical="center"/>
    </xf>
    <xf numFmtId="0" fontId="71" fillId="21" borderId="15" xfId="0" applyFont="1" applyFill="1" applyBorder="1" applyAlignment="1">
      <alignment horizontal="center" vertical="center"/>
    </xf>
    <xf numFmtId="0" fontId="71" fillId="21" borderId="17" xfId="0" applyFont="1" applyFill="1" applyBorder="1" applyAlignment="1">
      <alignment horizontal="center" vertical="center"/>
    </xf>
    <xf numFmtId="0" fontId="69" fillId="16" borderId="15" xfId="0" applyFont="1" applyFill="1" applyBorder="1" applyAlignment="1">
      <alignment horizontal="center" vertical="center" textRotation="90"/>
    </xf>
    <xf numFmtId="0" fontId="69" fillId="16" borderId="18" xfId="0" applyFont="1" applyFill="1" applyBorder="1" applyAlignment="1">
      <alignment horizontal="center" vertical="center" textRotation="90"/>
    </xf>
    <xf numFmtId="0" fontId="70" fillId="17" borderId="1" xfId="0" applyFont="1" applyFill="1" applyBorder="1" applyAlignment="1">
      <alignment horizontal="center" vertical="center"/>
    </xf>
    <xf numFmtId="0" fontId="70" fillId="17" borderId="3" xfId="0" applyFont="1" applyFill="1" applyBorder="1" applyAlignment="1">
      <alignment horizontal="center" vertical="center"/>
    </xf>
    <xf numFmtId="0" fontId="70" fillId="17" borderId="45" xfId="0" applyFont="1" applyFill="1" applyBorder="1" applyAlignment="1">
      <alignment horizontal="center" vertical="center"/>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0" xfId="0" applyFont="1" applyFill="1" applyAlignment="1">
      <alignment horizontal="center" vertical="center" wrapText="1"/>
    </xf>
    <xf numFmtId="0" fontId="69" fillId="16" borderId="11" xfId="0" applyFont="1" applyFill="1" applyBorder="1" applyAlignment="1">
      <alignment horizontal="center" vertical="center"/>
    </xf>
    <xf numFmtId="0" fontId="69" fillId="16" borderId="14" xfId="0" applyFont="1" applyFill="1" applyBorder="1" applyAlignment="1">
      <alignment horizontal="center" vertical="center"/>
    </xf>
    <xf numFmtId="0" fontId="16" fillId="0" borderId="29" xfId="0" applyFont="1" applyBorder="1" applyAlignment="1">
      <alignment horizontal="center" vertical="center" textRotation="90" wrapText="1"/>
    </xf>
    <xf numFmtId="0" fontId="16" fillId="0" borderId="30"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61" xfId="0" applyFont="1" applyBorder="1" applyAlignment="1">
      <alignment horizontal="center" vertical="center" textRotation="90" wrapText="1"/>
    </xf>
    <xf numFmtId="0" fontId="13" fillId="3" borderId="9" xfId="0" applyFont="1" applyFill="1" applyBorder="1" applyAlignment="1">
      <alignment horizontal="center" vertical="center" wrapText="1"/>
    </xf>
    <xf numFmtId="0" fontId="47" fillId="0" borderId="36" xfId="0" applyFont="1" applyBorder="1" applyAlignment="1">
      <alignment horizontal="center" vertical="center" wrapText="1"/>
    </xf>
    <xf numFmtId="0" fontId="3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5" fillId="0" borderId="2" xfId="0" applyFont="1" applyBorder="1" applyAlignment="1">
      <alignment vertical="center"/>
    </xf>
    <xf numFmtId="0" fontId="6" fillId="0" borderId="0" xfId="0" applyFont="1" applyAlignment="1">
      <alignment horizontal="left" vertical="center"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68" fillId="0" borderId="0" xfId="0" applyFont="1" applyAlignment="1">
      <alignment horizontal="center" wrapText="1"/>
    </xf>
    <xf numFmtId="0" fontId="56" fillId="0" borderId="0" xfId="0" applyFont="1" applyAlignment="1">
      <alignment horizontal="center" vertical="center"/>
    </xf>
    <xf numFmtId="0" fontId="58" fillId="0" borderId="0" xfId="0" applyFont="1" applyAlignment="1">
      <alignment horizontal="center" vertical="center" wrapText="1"/>
    </xf>
    <xf numFmtId="0" fontId="72" fillId="0" borderId="0" xfId="0" applyFont="1" applyAlignment="1">
      <alignment horizontal="center" vertical="center" textRotation="90"/>
    </xf>
    <xf numFmtId="0" fontId="72" fillId="0" borderId="0" xfId="0" applyFont="1" applyAlignment="1">
      <alignment horizontal="center" vertical="center"/>
    </xf>
    <xf numFmtId="0" fontId="75" fillId="3" borderId="63" xfId="0" applyFont="1" applyFill="1" applyBorder="1" applyAlignment="1">
      <alignment horizontal="center" vertical="center"/>
    </xf>
    <xf numFmtId="0" fontId="75" fillId="3" borderId="64" xfId="0" applyFont="1" applyFill="1" applyBorder="1" applyAlignment="1">
      <alignment horizontal="center" vertical="center"/>
    </xf>
    <xf numFmtId="0" fontId="75" fillId="3" borderId="65"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Alignment="1">
      <alignment horizontal="center" vertical="center" wrapText="1"/>
    </xf>
    <xf numFmtId="0" fontId="72" fillId="24" borderId="11" xfId="0" applyFont="1" applyFill="1" applyBorder="1" applyAlignment="1">
      <alignment horizontal="center" vertical="center"/>
    </xf>
    <xf numFmtId="0" fontId="72" fillId="24" borderId="14" xfId="0" applyFont="1" applyFill="1" applyBorder="1" applyAlignment="1">
      <alignment horizontal="center" vertical="center"/>
    </xf>
    <xf numFmtId="0" fontId="71" fillId="25" borderId="10" xfId="0" applyFont="1" applyFill="1" applyBorder="1" applyAlignment="1">
      <alignment horizontal="center" vertical="center"/>
    </xf>
    <xf numFmtId="0" fontId="71" fillId="25" borderId="14"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17" xfId="0" applyFont="1" applyFill="1" applyBorder="1" applyAlignment="1">
      <alignment horizontal="center" vertical="center"/>
    </xf>
    <xf numFmtId="0" fontId="72" fillId="25" borderId="56" xfId="0" applyFont="1" applyFill="1" applyBorder="1" applyAlignment="1">
      <alignment horizontal="center" vertical="center" textRotation="90"/>
    </xf>
    <xf numFmtId="0" fontId="72" fillId="25" borderId="57" xfId="0" applyFont="1" applyFill="1" applyBorder="1" applyAlignment="1">
      <alignment horizontal="center" vertical="center" textRotation="90"/>
    </xf>
    <xf numFmtId="0" fontId="72" fillId="25" borderId="58" xfId="0" applyFont="1" applyFill="1" applyBorder="1" applyAlignment="1">
      <alignment horizontal="center" vertical="center" textRotation="90"/>
    </xf>
    <xf numFmtId="0" fontId="72" fillId="5" borderId="15" xfId="0" applyFont="1" applyFill="1" applyBorder="1" applyAlignment="1">
      <alignment horizontal="center" vertical="center" textRotation="90"/>
    </xf>
    <xf numFmtId="0" fontId="72" fillId="5" borderId="18" xfId="0" applyFont="1" applyFill="1" applyBorder="1" applyAlignment="1">
      <alignment horizontal="center" vertical="center" textRotation="90"/>
    </xf>
    <xf numFmtId="0" fontId="72" fillId="26" borderId="56" xfId="0" applyFont="1" applyFill="1" applyBorder="1" applyAlignment="1">
      <alignment horizontal="center" vertical="center" textRotation="90"/>
    </xf>
    <xf numFmtId="0" fontId="72" fillId="26" borderId="57" xfId="0" applyFont="1" applyFill="1" applyBorder="1" applyAlignment="1">
      <alignment horizontal="center" vertical="center" textRotation="90"/>
    </xf>
    <xf numFmtId="0" fontId="72" fillId="26" borderId="58" xfId="0" applyFont="1" applyFill="1" applyBorder="1" applyAlignment="1">
      <alignment horizontal="center" vertical="center" textRotation="90"/>
    </xf>
  </cellXfs>
  <cellStyles count="20">
    <cellStyle name="Millares" xfId="4"/>
    <cellStyle name="Millares 2" xfId="3"/>
    <cellStyle name="Millares 3" xfId="5"/>
    <cellStyle name="Millares 3 2" xfId="6"/>
    <cellStyle name="Millares 3 2 2" xfId="14"/>
    <cellStyle name="Millares 3 3" xfId="8"/>
    <cellStyle name="Millares 3 3 2" xfId="16"/>
    <cellStyle name="Millares 3 4" xfId="10"/>
    <cellStyle name="Millares 3 4 2" xfId="18"/>
    <cellStyle name="Millares 3 5" xfId="12"/>
    <cellStyle name="Millares 4" xfId="7"/>
    <cellStyle name="Millares 4 2" xfId="15"/>
    <cellStyle name="Millares 5" xfId="9"/>
    <cellStyle name="Millares 5 2" xfId="17"/>
    <cellStyle name="Millares 6" xfId="11"/>
    <cellStyle name="Millares 6 2" xfId="19"/>
    <cellStyle name="Millares 7" xfId="13"/>
    <cellStyle name="Normal" xfId="0" builtinId="0"/>
    <cellStyle name="Normal 4" xfId="2"/>
    <cellStyle name="Porcentaje" xfId="1" builtinId="5"/>
  </cellStyles>
  <dxfs count="271">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79646"/>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FF0000"/>
        </patternFill>
      </fill>
    </dxf>
    <dxf>
      <fill>
        <patternFill>
          <bgColor theme="9"/>
        </patternFill>
      </fill>
    </dxf>
    <dxf>
      <fill>
        <patternFill>
          <bgColor rgb="FFCCFF66"/>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24994659260841701"/>
        </patternFill>
      </fill>
    </dxf>
    <dxf>
      <fill>
        <patternFill>
          <bgColor rgb="FFFFFF0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270"/>
      <tableStyleElement type="headerRow" dxfId="26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7EFC-471A-84D5-E6DEE29F937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7EFC-471A-84D5-E6DEE29F937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7EFC-471A-84D5-E6DEE29F937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7EFC-471A-84D5-E6DEE29F9370}"/>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7EFC-471A-84D5-E6DEE29F9370}"/>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7EFC-471A-84D5-E6DEE29F9370}"/>
              </c:ext>
            </c:extLst>
          </c:dPt>
          <c:dLbls>
            <c:dLbl>
              <c:idx val="1"/>
              <c:layout>
                <c:manualLayout>
                  <c:x val="-0.18923611111111124"/>
                  <c:y val="-7.6593322027275158E-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EFC-471A-84D5-E6DEE29F9370}"/>
                </c:ext>
                <c:ext xmlns:c15="http://schemas.microsoft.com/office/drawing/2012/chart" uri="{CE6537A1-D6FC-4f65-9D91-7224C49458BB}"/>
              </c:extLst>
            </c:dLbl>
            <c:dLbl>
              <c:idx val="2"/>
              <c:layout>
                <c:manualLayout>
                  <c:x val="6.5972222222222224E-2"/>
                  <c:y val="-0.15510147710523078"/>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7EFC-471A-84D5-E6DEE29F9370}"/>
                </c:ext>
                <c:ext xmlns:c15="http://schemas.microsoft.com/office/drawing/2012/chart" uri="{CE6537A1-D6FC-4f65-9D91-7224C49458BB}"/>
              </c:extLst>
            </c:dLbl>
            <c:dLbl>
              <c:idx val="3"/>
              <c:layout>
                <c:manualLayout>
                  <c:x val="0.18402777777777773"/>
                  <c:y val="-1.1488998304091169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7EFC-471A-84D5-E6DEE29F9370}"/>
                </c:ext>
                <c:ext xmlns:c15="http://schemas.microsoft.com/office/drawing/2012/chart" uri="{CE6537A1-D6FC-4f65-9D91-7224C49458BB}"/>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xmlns:c16r2="http://schemas.microsoft.com/office/drawing/2015/06/chart">
            <c:ext xmlns:c16="http://schemas.microsoft.com/office/drawing/2014/chart" uri="{C3380CC4-5D6E-409C-BE32-E72D297353CC}">
              <c16:uniqueId val="{0000000C-7EFC-471A-84D5-E6DEE29F937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446561</xdr:colOff>
      <xdr:row>0</xdr:row>
      <xdr:rowOff>505938</xdr:rowOff>
    </xdr:from>
    <xdr:to>
      <xdr:col>2</xdr:col>
      <xdr:colOff>1020534</xdr:colOff>
      <xdr:row>4</xdr:row>
      <xdr:rowOff>884464</xdr:rowOff>
    </xdr:to>
    <xdr:pic>
      <xdr:nvPicPr>
        <xdr:cNvPr id="12" name="Imagen 11">
          <a:extLst>
            <a:ext uri="{FF2B5EF4-FFF2-40B4-BE49-F238E27FC236}">
              <a16:creationId xmlns:a16="http://schemas.microsoft.com/office/drawing/2014/main" xmlns="" id="{00000000-0008-0000-00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433204" y="505938"/>
          <a:ext cx="2642259" cy="263731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415018</xdr:colOff>
      <xdr:row>0</xdr:row>
      <xdr:rowOff>527811</xdr:rowOff>
    </xdr:from>
    <xdr:to>
      <xdr:col>22</xdr:col>
      <xdr:colOff>1714500</xdr:colOff>
      <xdr:row>4</xdr:row>
      <xdr:rowOff>643617</xdr:rowOff>
    </xdr:to>
    <xdr:pic>
      <xdr:nvPicPr>
        <xdr:cNvPr id="3" name="0 Imagen">
          <a:extLst>
            <a:ext uri="{FF2B5EF4-FFF2-40B4-BE49-F238E27FC236}">
              <a16:creationId xmlns:a16="http://schemas.microsoft.com/office/drawing/2014/main" xmlns="" id="{4B0CF758-1871-4F15-B56F-E9B70552A03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85804" y="527811"/>
          <a:ext cx="2442482" cy="23745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746125</xdr:colOff>
      <xdr:row>0</xdr:row>
      <xdr:rowOff>1222375</xdr:rowOff>
    </xdr:from>
    <xdr:to>
      <xdr:col>2</xdr:col>
      <xdr:colOff>1181863</xdr:colOff>
      <xdr:row>4</xdr:row>
      <xdr:rowOff>14121</xdr:rowOff>
    </xdr:to>
    <xdr:pic>
      <xdr:nvPicPr>
        <xdr:cNvPr id="6" name="Imagen 5">
          <a:extLst>
            <a:ext uri="{FF2B5EF4-FFF2-40B4-BE49-F238E27FC236}">
              <a16:creationId xmlns:a16="http://schemas.microsoft.com/office/drawing/2014/main" xmlns="" id="{0CB58578-6FD1-4F04-BF81-607E973C21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63625" y="1222375"/>
          <a:ext cx="1880363" cy="19191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555624</xdr:colOff>
      <xdr:row>0</xdr:row>
      <xdr:rowOff>0</xdr:rowOff>
    </xdr:from>
    <xdr:to>
      <xdr:col>22</xdr:col>
      <xdr:colOff>2635250</xdr:colOff>
      <xdr:row>3</xdr:row>
      <xdr:rowOff>984249</xdr:rowOff>
    </xdr:to>
    <xdr:pic>
      <xdr:nvPicPr>
        <xdr:cNvPr id="3" name="0 Imagen">
          <a:extLst>
            <a:ext uri="{FF2B5EF4-FFF2-40B4-BE49-F238E27FC236}">
              <a16:creationId xmlns:a16="http://schemas.microsoft.com/office/drawing/2014/main" xmlns="" id="{92F70920-CCE6-4A93-AC2D-EDCC205E38E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13874" y="0"/>
          <a:ext cx="3302001" cy="30003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477487</xdr:colOff>
      <xdr:row>2</xdr:row>
      <xdr:rowOff>188026</xdr:rowOff>
    </xdr:from>
    <xdr:to>
      <xdr:col>2</xdr:col>
      <xdr:colOff>1102179</xdr:colOff>
      <xdr:row>5</xdr:row>
      <xdr:rowOff>911679</xdr:rowOff>
    </xdr:to>
    <xdr:pic>
      <xdr:nvPicPr>
        <xdr:cNvPr id="5" name="Imagen 4">
          <a:extLst>
            <a:ext uri="{FF2B5EF4-FFF2-40B4-BE49-F238E27FC236}">
              <a16:creationId xmlns:a16="http://schemas.microsoft.com/office/drawing/2014/main" xmlns="" id="{00000000-0008-0000-0A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0451" y="732312"/>
          <a:ext cx="2067049" cy="18122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762001</xdr:colOff>
      <xdr:row>0</xdr:row>
      <xdr:rowOff>0</xdr:rowOff>
    </xdr:from>
    <xdr:to>
      <xdr:col>22</xdr:col>
      <xdr:colOff>2190751</xdr:colOff>
      <xdr:row>5</xdr:row>
      <xdr:rowOff>979713</xdr:rowOff>
    </xdr:to>
    <xdr:pic>
      <xdr:nvPicPr>
        <xdr:cNvPr id="3" name="0 Imagen">
          <a:extLst>
            <a:ext uri="{FF2B5EF4-FFF2-40B4-BE49-F238E27FC236}">
              <a16:creationId xmlns:a16="http://schemas.microsoft.com/office/drawing/2014/main" xmlns="" id="{647E0372-5B0C-4DE0-A430-1A2841F630D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91072" y="0"/>
          <a:ext cx="2571750" cy="261257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190500</xdr:colOff>
      <xdr:row>0</xdr:row>
      <xdr:rowOff>31751</xdr:rowOff>
    </xdr:from>
    <xdr:to>
      <xdr:col>3</xdr:col>
      <xdr:colOff>1111250</xdr:colOff>
      <xdr:row>0</xdr:row>
      <xdr:rowOff>1730375</xdr:rowOff>
    </xdr:to>
    <xdr:pic>
      <xdr:nvPicPr>
        <xdr:cNvPr id="3" name="Imagen 2">
          <a:extLst>
            <a:ext uri="{FF2B5EF4-FFF2-40B4-BE49-F238E27FC236}">
              <a16:creationId xmlns:a16="http://schemas.microsoft.com/office/drawing/2014/main" xmlns="" id="{7BE75621-CC6F-4286-ABE6-AED2651C3E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365125" y="31751"/>
          <a:ext cx="1809750" cy="169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2" name="Imagen 1">
          <a:extLst>
            <a:ext uri="{FF2B5EF4-FFF2-40B4-BE49-F238E27FC236}">
              <a16:creationId xmlns:a16="http://schemas.microsoft.com/office/drawing/2014/main" xmlns=""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29</xdr:col>
      <xdr:colOff>231320</xdr:colOff>
      <xdr:row>2</xdr:row>
      <xdr:rowOff>644799</xdr:rowOff>
    </xdr:from>
    <xdr:to>
      <xdr:col>30</xdr:col>
      <xdr:colOff>13606</xdr:colOff>
      <xdr:row>5</xdr:row>
      <xdr:rowOff>585108</xdr:rowOff>
    </xdr:to>
    <xdr:pic>
      <xdr:nvPicPr>
        <xdr:cNvPr id="4" name="Imagen 3">
          <a:extLst>
            <a:ext uri="{FF2B5EF4-FFF2-40B4-BE49-F238E27FC236}">
              <a16:creationId xmlns:a16="http://schemas.microsoft.com/office/drawing/2014/main" xmlns=""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81713" y="1189085"/>
          <a:ext cx="1374321" cy="1450702"/>
        </a:xfrm>
        <a:prstGeom prst="rect">
          <a:avLst/>
        </a:prstGeom>
        <a:noFill/>
        <a:ln>
          <a:noFill/>
        </a:ln>
      </xdr:spPr>
    </xdr:pic>
    <xdr:clientData/>
  </xdr:twoCellAnchor>
  <xdr:twoCellAnchor editAs="oneCell">
    <xdr:from>
      <xdr:col>1</xdr:col>
      <xdr:colOff>285441</xdr:colOff>
      <xdr:row>2</xdr:row>
      <xdr:rowOff>78860</xdr:rowOff>
    </xdr:from>
    <xdr:to>
      <xdr:col>2</xdr:col>
      <xdr:colOff>721179</xdr:colOff>
      <xdr:row>5</xdr:row>
      <xdr:rowOff>489856</xdr:rowOff>
    </xdr:to>
    <xdr:pic>
      <xdr:nvPicPr>
        <xdr:cNvPr id="5" name="Imagen 4">
          <a:extLst>
            <a:ext uri="{FF2B5EF4-FFF2-40B4-BE49-F238E27FC236}">
              <a16:creationId xmlns:a16="http://schemas.microsoft.com/office/drawing/2014/main" xmlns=""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598405" y="623146"/>
          <a:ext cx="1878095" cy="19213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30</xdr:col>
      <xdr:colOff>544286</xdr:colOff>
      <xdr:row>2</xdr:row>
      <xdr:rowOff>656237</xdr:rowOff>
    </xdr:from>
    <xdr:to>
      <xdr:col>30</xdr:col>
      <xdr:colOff>2163536</xdr:colOff>
      <xdr:row>5</xdr:row>
      <xdr:rowOff>612321</xdr:rowOff>
    </xdr:to>
    <xdr:pic>
      <xdr:nvPicPr>
        <xdr:cNvPr id="6" name="0 Imagen">
          <a:extLst>
            <a:ext uri="{FF2B5EF4-FFF2-40B4-BE49-F238E27FC236}">
              <a16:creationId xmlns:a16="http://schemas.microsoft.com/office/drawing/2014/main" xmlns=""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6715" y="1200523"/>
          <a:ext cx="1619250" cy="14664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2" name="Gráfico 1">
          <a:extLst>
            <a:ext uri="{FF2B5EF4-FFF2-40B4-BE49-F238E27FC236}">
              <a16:creationId xmlns:a16="http://schemas.microsoft.com/office/drawing/2014/main" xmlns=""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3" name="9 Imagen">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726"/>
          <a:ext cx="1573574" cy="136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2" name="9 Imagen">
          <a:extLst>
            <a:ext uri="{FF2B5EF4-FFF2-40B4-BE49-F238E27FC236}">
              <a16:creationId xmlns:a16="http://schemas.microsoft.com/office/drawing/2014/main" xmlns=""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55" y="381001"/>
          <a:ext cx="1597322" cy="13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843644</xdr:colOff>
      <xdr:row>0</xdr:row>
      <xdr:rowOff>0</xdr:rowOff>
    </xdr:from>
    <xdr:to>
      <xdr:col>22</xdr:col>
      <xdr:colOff>2111375</xdr:colOff>
      <xdr:row>4</xdr:row>
      <xdr:rowOff>1018303</xdr:rowOff>
    </xdr:to>
    <xdr:pic>
      <xdr:nvPicPr>
        <xdr:cNvPr id="4" name="0 Imagen">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04894" y="0"/>
          <a:ext cx="2664731" cy="2399428"/>
        </a:xfrm>
        <a:prstGeom prst="rect">
          <a:avLst/>
        </a:prstGeom>
      </xdr:spPr>
    </xdr:pic>
    <xdr:clientData/>
  </xdr:twoCellAnchor>
  <xdr:twoCellAnchor editAs="oneCell">
    <xdr:from>
      <xdr:col>1</xdr:col>
      <xdr:colOff>432955</xdr:colOff>
      <xdr:row>2</xdr:row>
      <xdr:rowOff>34637</xdr:rowOff>
    </xdr:from>
    <xdr:to>
      <xdr:col>2</xdr:col>
      <xdr:colOff>1056410</xdr:colOff>
      <xdr:row>4</xdr:row>
      <xdr:rowOff>935182</xdr:rowOff>
    </xdr:to>
    <xdr:pic>
      <xdr:nvPicPr>
        <xdr:cNvPr id="5" name="Imagen 4">
          <a:extLst>
            <a:ext uri="{FF2B5EF4-FFF2-40B4-BE49-F238E27FC236}">
              <a16:creationId xmlns:a16="http://schemas.microsoft.com/office/drawing/2014/main" xmlns=""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744682" y="554182"/>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415636</xdr:colOff>
      <xdr:row>1</xdr:row>
      <xdr:rowOff>69272</xdr:rowOff>
    </xdr:from>
    <xdr:to>
      <xdr:col>2</xdr:col>
      <xdr:colOff>692727</xdr:colOff>
      <xdr:row>5</xdr:row>
      <xdr:rowOff>17317</xdr:rowOff>
    </xdr:to>
    <xdr:pic>
      <xdr:nvPicPr>
        <xdr:cNvPr id="5" name="Imagen 4">
          <a:extLst>
            <a:ext uri="{FF2B5EF4-FFF2-40B4-BE49-F238E27FC236}">
              <a16:creationId xmlns:a16="http://schemas.microsoft.com/office/drawing/2014/main" xmlns=""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27363" y="329045"/>
          <a:ext cx="1731819" cy="13681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462643</xdr:colOff>
      <xdr:row>0</xdr:row>
      <xdr:rowOff>0</xdr:rowOff>
    </xdr:from>
    <xdr:to>
      <xdr:col>22</xdr:col>
      <xdr:colOff>1115786</xdr:colOff>
      <xdr:row>5</xdr:row>
      <xdr:rowOff>81643</xdr:rowOff>
    </xdr:to>
    <xdr:pic>
      <xdr:nvPicPr>
        <xdr:cNvPr id="6" name="0 Imagen">
          <a:extLst>
            <a:ext uri="{FF2B5EF4-FFF2-40B4-BE49-F238E27FC236}">
              <a16:creationId xmlns:a16="http://schemas.microsoft.com/office/drawing/2014/main" xmlns="" id="{2CDD481A-5C3F-4D1E-BD64-7B5610BB1BF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78107" y="0"/>
          <a:ext cx="1796143" cy="17825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440531</xdr:colOff>
      <xdr:row>2</xdr:row>
      <xdr:rowOff>119061</xdr:rowOff>
    </xdr:from>
    <xdr:to>
      <xdr:col>2</xdr:col>
      <xdr:colOff>750093</xdr:colOff>
      <xdr:row>4</xdr:row>
      <xdr:rowOff>1190624</xdr:rowOff>
    </xdr:to>
    <xdr:pic>
      <xdr:nvPicPr>
        <xdr:cNvPr id="8" name="Imagen 7">
          <a:extLst>
            <a:ext uri="{FF2B5EF4-FFF2-40B4-BE49-F238E27FC236}">
              <a16:creationId xmlns:a16="http://schemas.microsoft.com/office/drawing/2014/main" xmlns="" id="{00000000-0008-0000-03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50094" y="583405"/>
          <a:ext cx="1762125" cy="164306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654838</xdr:colOff>
      <xdr:row>0</xdr:row>
      <xdr:rowOff>0</xdr:rowOff>
    </xdr:from>
    <xdr:to>
      <xdr:col>22</xdr:col>
      <xdr:colOff>2095499</xdr:colOff>
      <xdr:row>5</xdr:row>
      <xdr:rowOff>23811</xdr:rowOff>
    </xdr:to>
    <xdr:pic>
      <xdr:nvPicPr>
        <xdr:cNvPr id="3" name="0 Imagen">
          <a:extLst>
            <a:ext uri="{FF2B5EF4-FFF2-40B4-BE49-F238E27FC236}">
              <a16:creationId xmlns:a16="http://schemas.microsoft.com/office/drawing/2014/main" xmlns="" id="{65B2E275-02E6-4266-B9DC-66D7A79E7A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228838" y="0"/>
          <a:ext cx="2393161" cy="2250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500062</xdr:colOff>
      <xdr:row>2</xdr:row>
      <xdr:rowOff>59532</xdr:rowOff>
    </xdr:from>
    <xdr:to>
      <xdr:col>2</xdr:col>
      <xdr:colOff>736022</xdr:colOff>
      <xdr:row>5</xdr:row>
      <xdr:rowOff>484911</xdr:rowOff>
    </xdr:to>
    <xdr:pic>
      <xdr:nvPicPr>
        <xdr:cNvPr id="8" name="Imagen 7">
          <a:extLst>
            <a:ext uri="{FF2B5EF4-FFF2-40B4-BE49-F238E27FC236}">
              <a16:creationId xmlns:a16="http://schemas.microsoft.com/office/drawing/2014/main" xmlns="" id="{00000000-0008-0000-04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09625" y="619126"/>
          <a:ext cx="1688523" cy="1342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130968</xdr:colOff>
      <xdr:row>0</xdr:row>
      <xdr:rowOff>0</xdr:rowOff>
    </xdr:from>
    <xdr:to>
      <xdr:col>22</xdr:col>
      <xdr:colOff>1250156</xdr:colOff>
      <xdr:row>6</xdr:row>
      <xdr:rowOff>59531</xdr:rowOff>
    </xdr:to>
    <xdr:pic>
      <xdr:nvPicPr>
        <xdr:cNvPr id="3" name="0 Imagen">
          <a:extLst>
            <a:ext uri="{FF2B5EF4-FFF2-40B4-BE49-F238E27FC236}">
              <a16:creationId xmlns:a16="http://schemas.microsoft.com/office/drawing/2014/main" xmlns="" id="{1F85C8D8-730B-4E53-A68F-AFE991EBA8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3749" y="0"/>
          <a:ext cx="2071688" cy="20716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421820</xdr:colOff>
      <xdr:row>1</xdr:row>
      <xdr:rowOff>394608</xdr:rowOff>
    </xdr:from>
    <xdr:to>
      <xdr:col>2</xdr:col>
      <xdr:colOff>1020536</xdr:colOff>
      <xdr:row>5</xdr:row>
      <xdr:rowOff>435429</xdr:rowOff>
    </xdr:to>
    <xdr:pic>
      <xdr:nvPicPr>
        <xdr:cNvPr id="8" name="Imagen 7">
          <a:extLst>
            <a:ext uri="{FF2B5EF4-FFF2-40B4-BE49-F238E27FC236}">
              <a16:creationId xmlns:a16="http://schemas.microsoft.com/office/drawing/2014/main" xmlns="" id="{00000000-0008-0000-05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34784" y="666751"/>
          <a:ext cx="2041073" cy="18369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353787</xdr:colOff>
      <xdr:row>0</xdr:row>
      <xdr:rowOff>163286</xdr:rowOff>
    </xdr:from>
    <xdr:to>
      <xdr:col>22</xdr:col>
      <xdr:colOff>2286001</xdr:colOff>
      <xdr:row>6</xdr:row>
      <xdr:rowOff>54428</xdr:rowOff>
    </xdr:to>
    <xdr:pic>
      <xdr:nvPicPr>
        <xdr:cNvPr id="3" name="0 Imagen">
          <a:extLst>
            <a:ext uri="{FF2B5EF4-FFF2-40B4-BE49-F238E27FC236}">
              <a16:creationId xmlns:a16="http://schemas.microsoft.com/office/drawing/2014/main" xmlns="" id="{6DAD6896-9DC1-4755-8037-40C5B940BCD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669251" y="163286"/>
          <a:ext cx="2707821" cy="25445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479959</xdr:colOff>
      <xdr:row>0</xdr:row>
      <xdr:rowOff>129886</xdr:rowOff>
    </xdr:from>
    <xdr:to>
      <xdr:col>2</xdr:col>
      <xdr:colOff>938893</xdr:colOff>
      <xdr:row>5</xdr:row>
      <xdr:rowOff>27214</xdr:rowOff>
    </xdr:to>
    <xdr:pic>
      <xdr:nvPicPr>
        <xdr:cNvPr id="5" name="Imagen 4">
          <a:extLst>
            <a:ext uri="{FF2B5EF4-FFF2-40B4-BE49-F238E27FC236}">
              <a16:creationId xmlns:a16="http://schemas.microsoft.com/office/drawing/2014/main" xmlns="" id="{00000000-0008-0000-0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2923" y="129886"/>
          <a:ext cx="1901291" cy="17887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830034</xdr:colOff>
      <xdr:row>0</xdr:row>
      <xdr:rowOff>0</xdr:rowOff>
    </xdr:from>
    <xdr:to>
      <xdr:col>22</xdr:col>
      <xdr:colOff>1864179</xdr:colOff>
      <xdr:row>5</xdr:row>
      <xdr:rowOff>13607</xdr:rowOff>
    </xdr:to>
    <xdr:pic>
      <xdr:nvPicPr>
        <xdr:cNvPr id="3" name="0 Imagen">
          <a:extLst>
            <a:ext uri="{FF2B5EF4-FFF2-40B4-BE49-F238E27FC236}">
              <a16:creationId xmlns:a16="http://schemas.microsoft.com/office/drawing/2014/main" xmlns="" id="{332C3579-9909-43D3-9D48-F9384C12A64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04034" y="0"/>
          <a:ext cx="2177145" cy="190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302759</xdr:colOff>
      <xdr:row>2</xdr:row>
      <xdr:rowOff>258536</xdr:rowOff>
    </xdr:from>
    <xdr:to>
      <xdr:col>2</xdr:col>
      <xdr:colOff>149677</xdr:colOff>
      <xdr:row>5</xdr:row>
      <xdr:rowOff>830036</xdr:rowOff>
    </xdr:to>
    <xdr:pic>
      <xdr:nvPicPr>
        <xdr:cNvPr id="5" name="Imagen 4">
          <a:extLst>
            <a:ext uri="{FF2B5EF4-FFF2-40B4-BE49-F238E27FC236}">
              <a16:creationId xmlns:a16="http://schemas.microsoft.com/office/drawing/2014/main" xmlns=""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15723" y="966107"/>
          <a:ext cx="1996847" cy="166007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22</xdr:col>
      <xdr:colOff>505733</xdr:colOff>
      <xdr:row>0</xdr:row>
      <xdr:rowOff>244926</xdr:rowOff>
    </xdr:from>
    <xdr:to>
      <xdr:col>22</xdr:col>
      <xdr:colOff>3091090</xdr:colOff>
      <xdr:row>6</xdr:row>
      <xdr:rowOff>15875</xdr:rowOff>
    </xdr:to>
    <xdr:pic>
      <xdr:nvPicPr>
        <xdr:cNvPr id="3" name="0 Imagen">
          <a:extLst>
            <a:ext uri="{FF2B5EF4-FFF2-40B4-BE49-F238E27FC236}">
              <a16:creationId xmlns:a16="http://schemas.microsoft.com/office/drawing/2014/main" xmlns="" id="{D021ADDA-2200-40AC-ACCB-ED2F72AB228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0233" y="244926"/>
          <a:ext cx="2585357" cy="25014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367085</xdr:colOff>
      <xdr:row>1</xdr:row>
      <xdr:rowOff>78861</xdr:rowOff>
    </xdr:from>
    <xdr:to>
      <xdr:col>2</xdr:col>
      <xdr:colOff>870858</xdr:colOff>
      <xdr:row>6</xdr:row>
      <xdr:rowOff>449036</xdr:rowOff>
    </xdr:to>
    <xdr:pic>
      <xdr:nvPicPr>
        <xdr:cNvPr id="10" name="Imagen 9">
          <a:extLst>
            <a:ext uri="{FF2B5EF4-FFF2-40B4-BE49-F238E27FC236}">
              <a16:creationId xmlns:a16="http://schemas.microsoft.com/office/drawing/2014/main" xmlns="" id="{00000000-0008-0000-08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80049" y="337397"/>
          <a:ext cx="1946130" cy="19349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707568</xdr:colOff>
      <xdr:row>0</xdr:row>
      <xdr:rowOff>0</xdr:rowOff>
    </xdr:from>
    <xdr:to>
      <xdr:col>22</xdr:col>
      <xdr:colOff>1945822</xdr:colOff>
      <xdr:row>6</xdr:row>
      <xdr:rowOff>394607</xdr:rowOff>
    </xdr:to>
    <xdr:pic>
      <xdr:nvPicPr>
        <xdr:cNvPr id="3" name="0 Imagen">
          <a:extLst>
            <a:ext uri="{FF2B5EF4-FFF2-40B4-BE49-F238E27FC236}">
              <a16:creationId xmlns:a16="http://schemas.microsoft.com/office/drawing/2014/main" xmlns="" id="{75B7E061-3271-400E-B63D-389078619D1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9199675" y="0"/>
          <a:ext cx="2381254" cy="22179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11\shared\Users\Usuario\Desktop\INDEPORTES%202020\CUERENTENA01\SEGUIMIENTOS%20INDEPORTES\SEGUIMIENTO%20MAPA%20DE%20RISGOS%20INSTITUCIONAL\Mapa%20de%20Riesgos%20Procesos%20Apoyo%20al%2031%20Marz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Marzo%202020%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stemas-11\shared\Users\Administrador_\Documents\Mapa%20de%20Riesgo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temas-11\shared\Users\Archivo\Downloads\PLAN%20DE%20ACCION%20Y%20MATRIZ\Mapa%20de%20Riesgos%2031%20de%20Marz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20A%2031%20DE%20MAR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de%20Marzo%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rchivo/Downloads/Mapa%20de%20Riesgos%2031%20Marzo%202020%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Edgar/Downloads/Mapa%20de%20Riesgos%20Procesos%20Apoyo%20al%2031%20Marzo%2020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Impactos"/>
      <sheetName val="Idea Zonas"/>
      <sheetName val="formatos pre"/>
    </sheetNames>
    <sheetDataSet>
      <sheetData sheetId="0">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F4" t="str">
            <v>X</v>
          </cell>
          <cell r="H4">
            <v>0</v>
          </cell>
          <cell r="X4">
            <v>70</v>
          </cell>
        </row>
        <row r="5">
          <cell r="F5" t="str">
            <v>X</v>
          </cell>
          <cell r="H5" t="str">
            <v>X</v>
          </cell>
          <cell r="X5">
            <v>10</v>
          </cell>
        </row>
        <row r="7">
          <cell r="F7" t="str">
            <v>X</v>
          </cell>
          <cell r="H7">
            <v>0</v>
          </cell>
          <cell r="X7">
            <v>30</v>
          </cell>
        </row>
      </sheetData>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row r="12">
          <cell r="F12" t="str">
            <v>X</v>
          </cell>
          <cell r="H12">
            <v>0</v>
          </cell>
          <cell r="X12">
            <v>60</v>
          </cell>
        </row>
        <row r="13">
          <cell r="F13" t="str">
            <v>X</v>
          </cell>
          <cell r="H13">
            <v>0</v>
          </cell>
          <cell r="X13">
            <v>20</v>
          </cell>
        </row>
        <row r="16">
          <cell r="F16" t="str">
            <v>X</v>
          </cell>
          <cell r="H16" t="str">
            <v>X</v>
          </cell>
          <cell r="X16">
            <v>85</v>
          </cell>
        </row>
        <row r="17">
          <cell r="F17" t="str">
            <v>X</v>
          </cell>
          <cell r="H17" t="str">
            <v>X</v>
          </cell>
          <cell r="X17">
            <v>65</v>
          </cell>
        </row>
      </sheetData>
      <sheetData sheetId="3" refreshError="1"/>
      <sheetData sheetId="4" refreshError="1"/>
      <sheetData sheetId="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refreshError="1"/>
      <sheetData sheetId="1" refreshError="1">
        <row r="23">
          <cell r="F23" t="str">
            <v>X</v>
          </cell>
          <cell r="X23">
            <v>85</v>
          </cell>
        </row>
        <row r="24">
          <cell r="F24" t="str">
            <v>X</v>
          </cell>
          <cell r="X24">
            <v>85</v>
          </cell>
        </row>
        <row r="25">
          <cell r="F25" t="str">
            <v>X</v>
          </cell>
          <cell r="X25">
            <v>85</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0">
          <cell r="F30" t="str">
            <v>X</v>
          </cell>
        </row>
        <row r="31">
          <cell r="F31" t="str">
            <v>X</v>
          </cell>
          <cell r="H31">
            <v>0</v>
          </cell>
          <cell r="X31">
            <v>70</v>
          </cell>
        </row>
        <row r="32">
          <cell r="F32" t="str">
            <v>X</v>
          </cell>
          <cell r="H32">
            <v>0</v>
          </cell>
          <cell r="X32">
            <v>40</v>
          </cell>
        </row>
        <row r="33">
          <cell r="F33" t="str">
            <v>X</v>
          </cell>
          <cell r="H33">
            <v>0</v>
          </cell>
          <cell r="X33">
            <v>40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row>
        <row r="44">
          <cell r="F44" t="str">
            <v>X</v>
          </cell>
        </row>
        <row r="45">
          <cell r="F45" t="str">
            <v>X</v>
          </cell>
        </row>
        <row r="46">
          <cell r="F46" t="str">
            <v>X</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row>
        <row r="29">
          <cell r="F29" t="str">
            <v>X</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C28"/>
  <sheetViews>
    <sheetView showGridLines="0" topLeftCell="AB4" zoomScale="85" zoomScaleNormal="85" zoomScalePageLayoutView="70" workbookViewId="0">
      <selection activeCell="AA8" sqref="AA8"/>
    </sheetView>
  </sheetViews>
  <sheetFormatPr baseColWidth="10" defaultColWidth="11.42578125" defaultRowHeight="12"/>
  <cols>
    <col min="1" max="1" width="29.7109375" style="1" customWidth="1"/>
    <col min="2" max="2" width="31" style="1" customWidth="1"/>
    <col min="3" max="3" width="28" style="1" customWidth="1"/>
    <col min="4" max="4" width="25.140625" style="1" customWidth="1"/>
    <col min="5" max="7" width="6.7109375" style="1" customWidth="1"/>
    <col min="8" max="8" width="6.7109375" style="3" customWidth="1"/>
    <col min="9" max="9" width="28.28515625" style="4" customWidth="1"/>
    <col min="10" max="10" width="6.7109375" style="4" customWidth="1"/>
    <col min="11" max="14" width="6.7109375" style="1" customWidth="1"/>
    <col min="15" max="16" width="6.7109375" style="3" customWidth="1"/>
    <col min="17" max="17" width="32.85546875" style="1" customWidth="1"/>
    <col min="18" max="18" width="6.7109375" style="1" customWidth="1"/>
    <col min="19" max="19" width="19.42578125" style="1" customWidth="1"/>
    <col min="20" max="20" width="24" style="1" customWidth="1"/>
    <col min="21" max="21" width="31.5703125" style="2" customWidth="1"/>
    <col min="22" max="22" width="17.140625" style="1" bestFit="1" customWidth="1"/>
    <col min="23" max="23" width="76.42578125" style="1" customWidth="1"/>
    <col min="24" max="24" width="13.5703125" style="1" bestFit="1" customWidth="1"/>
    <col min="25" max="25" width="57.42578125" style="1" bestFit="1" customWidth="1"/>
    <col min="26" max="26" width="13.42578125" style="1" bestFit="1" customWidth="1"/>
    <col min="27" max="27" width="61" style="1" customWidth="1"/>
    <col min="28" max="28" width="13.42578125" style="1" bestFit="1" customWidth="1"/>
    <col min="29" max="29" width="81.42578125" style="1" customWidth="1"/>
    <col min="30" max="16384" width="11.42578125" style="1"/>
  </cols>
  <sheetData>
    <row r="1" spans="2:29" ht="47.25" customHeight="1">
      <c r="B1" s="417" t="s">
        <v>303</v>
      </c>
      <c r="C1" s="417"/>
      <c r="D1" s="417"/>
      <c r="E1" s="417"/>
      <c r="F1" s="417"/>
      <c r="G1" s="417"/>
      <c r="H1" s="417"/>
      <c r="I1" s="417"/>
      <c r="J1" s="417"/>
      <c r="K1" s="417"/>
      <c r="L1" s="417"/>
      <c r="M1" s="417"/>
      <c r="N1" s="417"/>
      <c r="O1" s="417"/>
      <c r="P1" s="417"/>
      <c r="Q1" s="417"/>
      <c r="R1" s="417"/>
      <c r="S1" s="417"/>
      <c r="T1" s="417"/>
      <c r="U1" s="417"/>
    </row>
    <row r="2" spans="2:29" ht="54.75" customHeight="1">
      <c r="B2" s="417" t="s">
        <v>304</v>
      </c>
      <c r="C2" s="417"/>
      <c r="D2" s="417"/>
      <c r="E2" s="417"/>
      <c r="F2" s="417"/>
      <c r="G2" s="417"/>
      <c r="H2" s="417"/>
      <c r="I2" s="417"/>
      <c r="J2" s="417"/>
      <c r="K2" s="417"/>
      <c r="L2" s="417"/>
      <c r="M2" s="417"/>
      <c r="N2" s="417"/>
      <c r="O2" s="417"/>
      <c r="P2" s="417"/>
      <c r="Q2" s="417"/>
      <c r="R2" s="417"/>
      <c r="S2" s="417"/>
      <c r="T2" s="417"/>
      <c r="U2" s="417"/>
    </row>
    <row r="3" spans="2:29" ht="52.5" customHeight="1">
      <c r="C3" s="36"/>
      <c r="D3" s="36"/>
      <c r="E3" s="36"/>
      <c r="F3" s="36"/>
      <c r="G3" s="37"/>
      <c r="H3" s="36"/>
      <c r="I3" s="36"/>
      <c r="J3" s="36"/>
      <c r="K3" s="36"/>
      <c r="N3" s="3"/>
      <c r="P3" s="1"/>
      <c r="T3" s="2"/>
    </row>
    <row r="4" spans="2:29" s="15" customFormat="1" ht="24" customHeight="1">
      <c r="D4" s="60" t="s">
        <v>65</v>
      </c>
      <c r="E4" s="397" t="s">
        <v>219</v>
      </c>
      <c r="F4" s="398"/>
      <c r="G4" s="398"/>
      <c r="H4" s="398"/>
      <c r="I4" s="398"/>
      <c r="J4" s="398"/>
      <c r="K4" s="398"/>
      <c r="L4" s="398"/>
      <c r="M4" s="398"/>
      <c r="N4" s="398"/>
      <c r="O4" s="398"/>
      <c r="P4" s="399"/>
      <c r="Q4" s="395" t="s">
        <v>63</v>
      </c>
      <c r="R4" s="396"/>
      <c r="S4" s="383">
        <v>2024</v>
      </c>
      <c r="T4" s="384"/>
      <c r="U4" s="385"/>
    </row>
    <row r="5" spans="2:29" s="15" customFormat="1" ht="71.25" customHeight="1">
      <c r="D5" s="60" t="s">
        <v>62</v>
      </c>
      <c r="E5" s="386" t="s">
        <v>220</v>
      </c>
      <c r="F5" s="387"/>
      <c r="G5" s="387"/>
      <c r="H5" s="387"/>
      <c r="I5" s="387"/>
      <c r="J5" s="387"/>
      <c r="K5" s="387"/>
      <c r="L5" s="387"/>
      <c r="M5" s="387"/>
      <c r="N5" s="387"/>
      <c r="O5" s="387"/>
      <c r="P5" s="387"/>
      <c r="Q5" s="387"/>
      <c r="R5" s="387"/>
      <c r="S5" s="387"/>
      <c r="T5" s="387"/>
      <c r="U5" s="388"/>
    </row>
    <row r="6" spans="2:29" s="15" customFormat="1" ht="15">
      <c r="B6" s="34"/>
      <c r="C6" s="34"/>
      <c r="H6" s="33"/>
      <c r="I6" s="25"/>
      <c r="J6" s="25"/>
      <c r="O6" s="33"/>
      <c r="P6" s="33"/>
      <c r="U6" s="33"/>
    </row>
    <row r="7" spans="2:29" s="25" customFormat="1" ht="30" customHeight="1">
      <c r="B7" s="389" t="s">
        <v>60</v>
      </c>
      <c r="C7" s="389" t="s">
        <v>59</v>
      </c>
      <c r="D7" s="389" t="s">
        <v>58</v>
      </c>
      <c r="E7" s="418" t="s">
        <v>57</v>
      </c>
      <c r="F7" s="389" t="s">
        <v>56</v>
      </c>
      <c r="G7" s="389"/>
      <c r="H7" s="381" t="s">
        <v>51</v>
      </c>
      <c r="I7" s="391" t="s">
        <v>55</v>
      </c>
      <c r="J7" s="393" t="s">
        <v>54</v>
      </c>
      <c r="K7" s="394"/>
      <c r="L7" s="419" t="s">
        <v>53</v>
      </c>
      <c r="M7" s="389" t="s">
        <v>52</v>
      </c>
      <c r="N7" s="389"/>
      <c r="O7" s="381" t="s">
        <v>51</v>
      </c>
      <c r="P7" s="418" t="s">
        <v>50</v>
      </c>
      <c r="Q7" s="389" t="s">
        <v>49</v>
      </c>
      <c r="R7" s="390" t="s">
        <v>48</v>
      </c>
      <c r="S7" s="389" t="s">
        <v>47</v>
      </c>
      <c r="T7" s="391" t="s">
        <v>46</v>
      </c>
      <c r="U7" s="389" t="s">
        <v>45</v>
      </c>
      <c r="V7" s="380" t="s">
        <v>636</v>
      </c>
      <c r="W7" s="380"/>
      <c r="X7" s="378" t="s">
        <v>637</v>
      </c>
      <c r="Y7" s="379"/>
      <c r="Z7" s="378" t="s">
        <v>638</v>
      </c>
      <c r="AA7" s="379"/>
      <c r="AB7" s="378" t="s">
        <v>639</v>
      </c>
      <c r="AC7" s="379"/>
    </row>
    <row r="8" spans="2:29" s="25" customFormat="1" ht="87.75" customHeight="1">
      <c r="B8" s="389"/>
      <c r="C8" s="389"/>
      <c r="D8" s="389"/>
      <c r="E8" s="418"/>
      <c r="F8" s="31" t="s">
        <v>41</v>
      </c>
      <c r="G8" s="31" t="s">
        <v>40</v>
      </c>
      <c r="H8" s="382"/>
      <c r="I8" s="392"/>
      <c r="J8" s="30" t="s">
        <v>43</v>
      </c>
      <c r="K8" s="29" t="s">
        <v>42</v>
      </c>
      <c r="L8" s="420"/>
      <c r="M8" s="28" t="s">
        <v>41</v>
      </c>
      <c r="N8" s="27" t="s">
        <v>40</v>
      </c>
      <c r="O8" s="382"/>
      <c r="P8" s="418"/>
      <c r="Q8" s="389"/>
      <c r="R8" s="390"/>
      <c r="S8" s="389"/>
      <c r="T8" s="392"/>
      <c r="U8" s="389"/>
      <c r="V8" s="26" t="s">
        <v>583</v>
      </c>
      <c r="W8" s="26" t="s">
        <v>39</v>
      </c>
      <c r="X8" s="26" t="s">
        <v>583</v>
      </c>
      <c r="Y8" s="26" t="s">
        <v>39</v>
      </c>
      <c r="Z8" s="26" t="s">
        <v>583</v>
      </c>
      <c r="AA8" s="26" t="s">
        <v>39</v>
      </c>
      <c r="AB8" s="26" t="s">
        <v>583</v>
      </c>
      <c r="AC8" s="26" t="s">
        <v>39</v>
      </c>
    </row>
    <row r="9" spans="2:29" s="15" customFormat="1" ht="318" customHeight="1">
      <c r="B9" s="61" t="s">
        <v>578</v>
      </c>
      <c r="C9" s="62" t="s">
        <v>285</v>
      </c>
      <c r="D9" s="62" t="s">
        <v>221</v>
      </c>
      <c r="E9" s="18" t="s">
        <v>222</v>
      </c>
      <c r="F9" s="17">
        <v>3</v>
      </c>
      <c r="G9" s="17">
        <v>3</v>
      </c>
      <c r="H9" s="20" t="str">
        <f>INDEX([1]Listas!$L$4:$P$8,F9,G9)</f>
        <v>ALTA</v>
      </c>
      <c r="I9" s="63" t="s">
        <v>286</v>
      </c>
      <c r="J9" s="19" t="s">
        <v>12</v>
      </c>
      <c r="K9" s="44" t="str">
        <f>IF('[1]Evaluación de Controles'!F4="X","Probabilidad",IF('[1]Evaluación de Controles'!H4="X","Impacto",))</f>
        <v>Probabilidad</v>
      </c>
      <c r="L9" s="17">
        <f>'[1]Evaluación de Controles'!X4</f>
        <v>70</v>
      </c>
      <c r="M9" s="17">
        <f>IF('[1]Evaluación de Controles'!F4="X",IF(L9&gt;75,IF(F9&gt;2,F9-2,IF(F9&gt;1,F9-1,F9)),IF(L9&gt;50,IF(F9&gt;1,F9-1,F9),F9)),F9)</f>
        <v>2</v>
      </c>
      <c r="N9" s="17">
        <f>IF('[1]Evaluación de Controles'!H4="X",IF(L9&gt;75,IF(G9&gt;2,G9-2,IF(G9&gt;1,G9-1,G9)),IF(L9&gt;50,IF(G9&gt;1,G9-1,G9),G9)),G9)</f>
        <v>3</v>
      </c>
      <c r="O9" s="20" t="str">
        <f>INDEX([1]Listas!$L$4:$P$8,M9,N9)</f>
        <v>MODERADA</v>
      </c>
      <c r="P9" s="19" t="s">
        <v>11</v>
      </c>
      <c r="Q9" s="61" t="s">
        <v>287</v>
      </c>
      <c r="R9" s="18" t="s">
        <v>159</v>
      </c>
      <c r="S9" s="17" t="s">
        <v>223</v>
      </c>
      <c r="T9" s="61" t="s">
        <v>288</v>
      </c>
      <c r="U9" s="17" t="s">
        <v>289</v>
      </c>
      <c r="V9" s="68">
        <v>1</v>
      </c>
      <c r="W9" s="370" t="s">
        <v>700</v>
      </c>
      <c r="X9" s="68">
        <v>1</v>
      </c>
      <c r="Y9" s="370" t="s">
        <v>740</v>
      </c>
      <c r="Z9" s="334">
        <v>1</v>
      </c>
      <c r="AA9" s="370" t="s">
        <v>767</v>
      </c>
      <c r="AB9" s="334">
        <v>1</v>
      </c>
      <c r="AC9" s="370" t="s">
        <v>800</v>
      </c>
    </row>
    <row r="10" spans="2:29" s="15" customFormat="1" ht="147" customHeight="1">
      <c r="B10" s="411" t="s">
        <v>290</v>
      </c>
      <c r="C10" s="413" t="s">
        <v>291</v>
      </c>
      <c r="D10" s="401" t="s">
        <v>224</v>
      </c>
      <c r="E10" s="415" t="s">
        <v>14</v>
      </c>
      <c r="F10" s="401">
        <v>4</v>
      </c>
      <c r="G10" s="401">
        <v>3</v>
      </c>
      <c r="H10" s="403" t="str">
        <f>INDEX([1]Listas!$L$4:$P$8,F10,G10)</f>
        <v>ALTA</v>
      </c>
      <c r="I10" s="405" t="s">
        <v>292</v>
      </c>
      <c r="J10" s="407" t="s">
        <v>20</v>
      </c>
      <c r="K10" s="409" t="s">
        <v>41</v>
      </c>
      <c r="L10" s="401">
        <f>'[1]Evaluación de Controles'!X5</f>
        <v>10</v>
      </c>
      <c r="M10" s="401">
        <f>IF('[1]Evaluación de Controles'!F5="X",IF(L10&gt;75,IF(F10&gt;2,F10-2,IF(F10&gt;1,F10-1,F10)),IF(L10&gt;50,IF(F10&gt;1,F10-1,F10),F10)),F10)</f>
        <v>4</v>
      </c>
      <c r="N10" s="401">
        <f>IF('[1]Evaluación de Controles'!H5="X",IF(L10&gt;75,IF(G10&gt;2,G10-2,IF(G10&gt;1,G10-1,G10)),IF(L10&gt;50,IF(G10&gt;1,G10-1,G10),G10)),G10)</f>
        <v>3</v>
      </c>
      <c r="O10" s="403" t="str">
        <f>INDEX([1]Listas!$L$4:$P$8,M10,N10)</f>
        <v>ALTA</v>
      </c>
      <c r="P10" s="407" t="s">
        <v>95</v>
      </c>
      <c r="Q10" s="411" t="s">
        <v>293</v>
      </c>
      <c r="R10" s="415" t="s">
        <v>226</v>
      </c>
      <c r="S10" s="401" t="s">
        <v>225</v>
      </c>
      <c r="T10" s="411" t="s">
        <v>294</v>
      </c>
      <c r="U10" s="17" t="s">
        <v>295</v>
      </c>
      <c r="V10" s="68">
        <v>1</v>
      </c>
      <c r="W10" s="318" t="s">
        <v>701</v>
      </c>
      <c r="X10" s="68">
        <v>1</v>
      </c>
      <c r="Y10" s="370" t="s">
        <v>741</v>
      </c>
      <c r="Z10" s="334">
        <v>1</v>
      </c>
      <c r="AA10" s="370" t="s">
        <v>766</v>
      </c>
      <c r="AB10" s="334">
        <v>1</v>
      </c>
      <c r="AC10" s="370" t="s">
        <v>801</v>
      </c>
    </row>
    <row r="11" spans="2:29" s="15" customFormat="1" ht="105" customHeight="1">
      <c r="B11" s="412"/>
      <c r="C11" s="414"/>
      <c r="D11" s="402"/>
      <c r="E11" s="416"/>
      <c r="F11" s="402"/>
      <c r="G11" s="402"/>
      <c r="H11" s="404"/>
      <c r="I11" s="406"/>
      <c r="J11" s="408"/>
      <c r="K11" s="410"/>
      <c r="L11" s="402"/>
      <c r="M11" s="402"/>
      <c r="N11" s="402"/>
      <c r="O11" s="404"/>
      <c r="P11" s="408"/>
      <c r="Q11" s="412"/>
      <c r="R11" s="416"/>
      <c r="S11" s="402"/>
      <c r="T11" s="412"/>
      <c r="U11" s="17" t="s">
        <v>296</v>
      </c>
      <c r="V11" s="68">
        <v>1</v>
      </c>
      <c r="W11" s="372" t="s">
        <v>702</v>
      </c>
      <c r="X11" s="68">
        <v>1</v>
      </c>
      <c r="Y11" s="370" t="s">
        <v>742</v>
      </c>
      <c r="Z11" s="334">
        <v>1</v>
      </c>
      <c r="AA11" s="370" t="s">
        <v>768</v>
      </c>
      <c r="AB11" s="334">
        <v>1</v>
      </c>
      <c r="AC11" s="370" t="s">
        <v>802</v>
      </c>
    </row>
    <row r="12" spans="2:29" s="15" customFormat="1" ht="74.25" customHeight="1">
      <c r="B12" s="412"/>
      <c r="C12" s="414"/>
      <c r="D12" s="402"/>
      <c r="E12" s="416"/>
      <c r="F12" s="402"/>
      <c r="G12" s="402"/>
      <c r="H12" s="404"/>
      <c r="I12" s="406"/>
      <c r="J12" s="408"/>
      <c r="K12" s="410"/>
      <c r="L12" s="402"/>
      <c r="M12" s="402"/>
      <c r="N12" s="402"/>
      <c r="O12" s="404"/>
      <c r="P12" s="408"/>
      <c r="Q12" s="412"/>
      <c r="R12" s="416"/>
      <c r="S12" s="402"/>
      <c r="T12" s="412"/>
      <c r="U12" s="17" t="s">
        <v>297</v>
      </c>
      <c r="V12" s="68">
        <v>1</v>
      </c>
      <c r="W12" s="371" t="s">
        <v>703</v>
      </c>
      <c r="X12" s="68">
        <v>1</v>
      </c>
      <c r="Y12" s="370" t="s">
        <v>743</v>
      </c>
      <c r="Z12" s="334">
        <v>1</v>
      </c>
      <c r="AA12" s="370" t="s">
        <v>769</v>
      </c>
      <c r="AB12" s="334">
        <v>1</v>
      </c>
      <c r="AC12" s="370" t="s">
        <v>803</v>
      </c>
    </row>
    <row r="13" spans="2:29" s="15" customFormat="1" ht="236.25" customHeight="1">
      <c r="B13" s="61" t="s">
        <v>298</v>
      </c>
      <c r="C13" s="61" t="s">
        <v>299</v>
      </c>
      <c r="D13" s="17" t="s">
        <v>227</v>
      </c>
      <c r="E13" s="18" t="s">
        <v>73</v>
      </c>
      <c r="F13" s="17">
        <v>4</v>
      </c>
      <c r="G13" s="17">
        <v>3</v>
      </c>
      <c r="H13" s="20" t="str">
        <f>INDEX([1]Listas!$L$4:$P$8,F13,G13)</f>
        <v>ALTA</v>
      </c>
      <c r="I13" s="21" t="s">
        <v>228</v>
      </c>
      <c r="J13" s="19" t="s">
        <v>166</v>
      </c>
      <c r="K13" s="44" t="s">
        <v>41</v>
      </c>
      <c r="L13" s="17">
        <f>'[1]Evaluación de Controles'!X7</f>
        <v>30</v>
      </c>
      <c r="M13" s="17">
        <f>IF('[1]Evaluación de Controles'!F7="X",IF(L13&gt;75,IF(F13&gt;2,F13-2,IF(F13&gt;1,F13-1,F13)),IF(L13&gt;50,IF(F13&gt;1,F13-1,F13),F13)),F13)</f>
        <v>4</v>
      </c>
      <c r="N13" s="17">
        <f>IF('[1]Evaluación de Controles'!H7="X",IF(L13&gt;75,IF(G13&gt;2,G13-2,IF(G13&gt;1,G13-1,G13)),IF(L13&gt;50,IF(G13&gt;1,G13-1,G13),G13)),G13)</f>
        <v>3</v>
      </c>
      <c r="O13" s="20" t="str">
        <f>INDEX([1]Listas!$L$4:$P$8,M13,N13)</f>
        <v>ALTA</v>
      </c>
      <c r="P13" s="19" t="s">
        <v>11</v>
      </c>
      <c r="Q13" s="17" t="s">
        <v>300</v>
      </c>
      <c r="R13" s="18" t="s">
        <v>229</v>
      </c>
      <c r="S13" s="17" t="s">
        <v>225</v>
      </c>
      <c r="T13" s="17" t="s">
        <v>301</v>
      </c>
      <c r="U13" s="17" t="s">
        <v>302</v>
      </c>
      <c r="V13" s="68">
        <v>1</v>
      </c>
      <c r="W13" s="370" t="s">
        <v>704</v>
      </c>
      <c r="X13" s="68">
        <v>1</v>
      </c>
      <c r="Y13" s="370" t="s">
        <v>744</v>
      </c>
      <c r="Z13" s="334">
        <v>1</v>
      </c>
      <c r="AA13" s="370" t="s">
        <v>770</v>
      </c>
      <c r="AB13" s="334">
        <v>1</v>
      </c>
      <c r="AC13" s="370" t="s">
        <v>804</v>
      </c>
    </row>
    <row r="14" spans="2:29" s="15" customFormat="1" ht="15.75">
      <c r="B14" s="42"/>
      <c r="C14" s="23"/>
      <c r="D14" s="42"/>
      <c r="E14" s="45"/>
      <c r="F14" s="42"/>
      <c r="G14" s="42"/>
      <c r="H14" s="46"/>
      <c r="I14" s="47"/>
      <c r="J14" s="48"/>
      <c r="K14" s="48"/>
      <c r="L14" s="42"/>
      <c r="M14" s="42"/>
      <c r="N14" s="42"/>
      <c r="O14" s="46"/>
      <c r="P14" s="48"/>
      <c r="Q14" s="42"/>
      <c r="R14" s="45"/>
      <c r="S14" s="42"/>
      <c r="T14" s="42"/>
      <c r="U14" s="42"/>
      <c r="Y14" s="336"/>
      <c r="AA14" s="336"/>
      <c r="AC14" s="336"/>
    </row>
    <row r="15" spans="2:29" ht="15">
      <c r="F15" s="400" t="s">
        <v>6</v>
      </c>
      <c r="G15" s="400"/>
      <c r="H15" s="7">
        <f>COUNTIF(H9:H13,"BAJA")</f>
        <v>0</v>
      </c>
      <c r="I15" s="1"/>
      <c r="J15" s="1"/>
      <c r="M15" s="400" t="s">
        <v>6</v>
      </c>
      <c r="N15" s="400"/>
      <c r="O15" s="7">
        <f>COUNTIF(O9:O13,"BAJA")</f>
        <v>0</v>
      </c>
      <c r="P15" s="1"/>
      <c r="U15" s="1"/>
      <c r="Y15" s="336"/>
      <c r="AA15" s="337"/>
      <c r="AC15" s="337"/>
    </row>
    <row r="16" spans="2:29" ht="15">
      <c r="F16" s="400" t="s">
        <v>5</v>
      </c>
      <c r="G16" s="400"/>
      <c r="H16" s="7">
        <f>COUNTIF(H9:H13,"MODERADA")</f>
        <v>0</v>
      </c>
      <c r="I16" s="1"/>
      <c r="J16" s="1"/>
      <c r="M16" s="400" t="s">
        <v>5</v>
      </c>
      <c r="N16" s="400"/>
      <c r="O16" s="7">
        <f>COUNTIF(O9:O13,"MODERADA")</f>
        <v>1</v>
      </c>
      <c r="P16" s="1"/>
      <c r="U16" s="1"/>
      <c r="Y16" s="336"/>
      <c r="AA16" s="336"/>
      <c r="AC16" s="336"/>
    </row>
    <row r="17" spans="2:29" ht="27" customHeight="1">
      <c r="B17" s="49"/>
      <c r="D17" s="12"/>
      <c r="F17" s="400" t="s">
        <v>4</v>
      </c>
      <c r="G17" s="400"/>
      <c r="H17" s="7">
        <f>COUNTIF(H9:H13,"ALTA")</f>
        <v>3</v>
      </c>
      <c r="I17" s="1"/>
      <c r="J17" s="1"/>
      <c r="M17" s="400" t="s">
        <v>4</v>
      </c>
      <c r="N17" s="400"/>
      <c r="O17" s="7">
        <f>COUNTIF(O9:O13,"ALTA")</f>
        <v>2</v>
      </c>
      <c r="P17" s="1"/>
      <c r="U17" s="1"/>
      <c r="Y17" s="336" t="s">
        <v>634</v>
      </c>
      <c r="AA17" s="336" t="s">
        <v>634</v>
      </c>
      <c r="AC17" s="336" t="s">
        <v>634</v>
      </c>
    </row>
    <row r="18" spans="2:29" ht="15.75">
      <c r="B18" s="50" t="s">
        <v>3</v>
      </c>
      <c r="D18" s="10" t="s">
        <v>2</v>
      </c>
      <c r="F18" s="400" t="s">
        <v>1</v>
      </c>
      <c r="G18" s="400"/>
      <c r="H18" s="7">
        <f>COUNTIF(H9:H13,"EXTREMA")</f>
        <v>0</v>
      </c>
      <c r="I18" s="1"/>
      <c r="J18" s="1"/>
      <c r="M18" s="400" t="s">
        <v>1</v>
      </c>
      <c r="N18" s="400"/>
      <c r="O18" s="7">
        <f>COUNTIF(O9:O13,"EXTREMA")</f>
        <v>0</v>
      </c>
      <c r="P18" s="1"/>
      <c r="U18" s="1"/>
      <c r="Y18" s="336"/>
      <c r="AA18" s="336"/>
      <c r="AC18" s="336"/>
    </row>
    <row r="19" spans="2:29" ht="29.25" customHeight="1">
      <c r="B19" s="51"/>
      <c r="F19" s="52"/>
      <c r="G19" s="52"/>
      <c r="H19" s="53"/>
      <c r="I19" s="1"/>
      <c r="J19" s="1"/>
      <c r="M19" s="52"/>
      <c r="N19" s="52"/>
      <c r="O19" s="53"/>
      <c r="P19" s="1"/>
      <c r="U19" s="1"/>
      <c r="Y19" s="336"/>
      <c r="AA19" s="336"/>
      <c r="AC19" s="336"/>
    </row>
    <row r="20" spans="2:29" ht="29.25" customHeight="1">
      <c r="B20" s="54"/>
      <c r="F20" s="52"/>
      <c r="G20" s="52"/>
      <c r="H20" s="53"/>
      <c r="I20" s="1"/>
      <c r="J20" s="1"/>
      <c r="M20" s="52"/>
      <c r="N20" s="52"/>
      <c r="O20" s="53"/>
      <c r="P20" s="1"/>
      <c r="U20" s="1"/>
    </row>
    <row r="21" spans="2:29" ht="29.25" customHeight="1">
      <c r="B21" s="50"/>
      <c r="F21" s="52"/>
      <c r="G21" s="52"/>
      <c r="H21" s="53"/>
      <c r="I21" s="1"/>
      <c r="J21" s="1"/>
      <c r="M21" s="52"/>
      <c r="N21" s="52"/>
      <c r="O21" s="53"/>
      <c r="P21" s="1"/>
      <c r="U21" s="1"/>
    </row>
    <row r="22" spans="2:29" ht="15.75">
      <c r="B22" s="6"/>
      <c r="C22" s="5"/>
      <c r="D22" s="64"/>
      <c r="E22" s="64"/>
      <c r="F22" s="64"/>
    </row>
    <row r="28" spans="2:29" s="55" customFormat="1">
      <c r="I28" s="56"/>
      <c r="J28" s="56"/>
    </row>
  </sheetData>
  <mergeCells count="54">
    <mergeCell ref="B1:U1"/>
    <mergeCell ref="B2:U2"/>
    <mergeCell ref="B7:B8"/>
    <mergeCell ref="C7:C8"/>
    <mergeCell ref="D7:D8"/>
    <mergeCell ref="E7:E8"/>
    <mergeCell ref="F7:G7"/>
    <mergeCell ref="L7:L8"/>
    <mergeCell ref="M7:N7"/>
    <mergeCell ref="S7:S8"/>
    <mergeCell ref="T7:T8"/>
    <mergeCell ref="O7:O8"/>
    <mergeCell ref="P7:P8"/>
    <mergeCell ref="Q7:Q8"/>
    <mergeCell ref="T10:T12"/>
    <mergeCell ref="O10:O12"/>
    <mergeCell ref="P10:P12"/>
    <mergeCell ref="Q10:Q12"/>
    <mergeCell ref="R10:R12"/>
    <mergeCell ref="S10:S12"/>
    <mergeCell ref="B10:B12"/>
    <mergeCell ref="C10:C12"/>
    <mergeCell ref="D10:D12"/>
    <mergeCell ref="E10:E12"/>
    <mergeCell ref="F10:F12"/>
    <mergeCell ref="F18:G18"/>
    <mergeCell ref="M18:N18"/>
    <mergeCell ref="F17:G17"/>
    <mergeCell ref="M17:N17"/>
    <mergeCell ref="M10:M12"/>
    <mergeCell ref="F15:G15"/>
    <mergeCell ref="M15:N15"/>
    <mergeCell ref="F16:G16"/>
    <mergeCell ref="M16:N16"/>
    <mergeCell ref="N10:N12"/>
    <mergeCell ref="H10:H12"/>
    <mergeCell ref="I10:I12"/>
    <mergeCell ref="J10:J12"/>
    <mergeCell ref="K10:K12"/>
    <mergeCell ref="L10:L12"/>
    <mergeCell ref="G10:G12"/>
    <mergeCell ref="AB7:AC7"/>
    <mergeCell ref="V7:W7"/>
    <mergeCell ref="H7:H8"/>
    <mergeCell ref="S4:U4"/>
    <mergeCell ref="E5:U5"/>
    <mergeCell ref="U7:U8"/>
    <mergeCell ref="R7:R8"/>
    <mergeCell ref="I7:I8"/>
    <mergeCell ref="J7:K7"/>
    <mergeCell ref="Q4:R4"/>
    <mergeCell ref="E4:P4"/>
    <mergeCell ref="Z7:AA7"/>
    <mergeCell ref="X7:Y7"/>
  </mergeCells>
  <conditionalFormatting sqref="D3:E3 L3:M3 F13:G14">
    <cfRule type="colorScale" priority="1">
      <colorScale>
        <cfvo type="num" val="1"/>
        <cfvo type="num" val="3"/>
        <cfvo type="num" val="5"/>
        <color theme="6" tint="-0.499984740745262"/>
        <color rgb="FFFFFF00"/>
        <color rgb="FFC00000"/>
      </colorScale>
    </cfRule>
  </conditionalFormatting>
  <conditionalFormatting sqref="E6:F6 E15:E21 M15:N1048576 M6:N6 E23:F1048576 F7:G10 M9:N10 M13:N13">
    <cfRule type="colorScale" priority="25">
      <colorScale>
        <cfvo type="num" val="1"/>
        <cfvo type="num" val="3"/>
        <cfvo type="num" val="5"/>
        <color theme="6" tint="-0.499984740745262"/>
        <color rgb="FFFFFF00"/>
        <color rgb="FFC00000"/>
      </colorScale>
    </cfRule>
  </conditionalFormatting>
  <conditionalFormatting sqref="G3 N3">
    <cfRule type="cellIs" dxfId="268" priority="2" operator="equal">
      <formula>"EXTREMA"</formula>
    </cfRule>
    <cfRule type="cellIs" dxfId="267" priority="3" operator="equal">
      <formula>"ALTA"</formula>
    </cfRule>
    <cfRule type="cellIs" dxfId="266" priority="4" operator="equal">
      <formula>"MODERADA"</formula>
    </cfRule>
    <cfRule type="cellIs" dxfId="265" priority="5" operator="equal">
      <formula>"BAJA"</formula>
    </cfRule>
  </conditionalFormatting>
  <conditionalFormatting sqref="H9:H10 H13 O13">
    <cfRule type="cellIs" dxfId="264" priority="17" operator="equal">
      <formula>"MODERADA"</formula>
    </cfRule>
    <cfRule type="cellIs" dxfId="263" priority="18" operator="equal">
      <formula>"BAJA"</formula>
    </cfRule>
  </conditionalFormatting>
  <conditionalFormatting sqref="H9:H10 O13 H13:H14">
    <cfRule type="cellIs" dxfId="262" priority="15" operator="equal">
      <formula>"EXTREMA"</formula>
    </cfRule>
    <cfRule type="cellIs" dxfId="261" priority="16" operator="equal">
      <formula>"ALTA"</formula>
    </cfRule>
  </conditionalFormatting>
  <conditionalFormatting sqref="H14">
    <cfRule type="cellIs" dxfId="260" priority="22" operator="equal">
      <formula>"MODERADA"</formula>
    </cfRule>
    <cfRule type="cellIs" dxfId="259" priority="23" operator="equal">
      <formula>"BAJA"</formula>
    </cfRule>
  </conditionalFormatting>
  <conditionalFormatting sqref="M7:N8">
    <cfRule type="colorScale" priority="6">
      <colorScale>
        <cfvo type="num" val="1"/>
        <cfvo type="num" val="3"/>
        <cfvo type="num" val="5"/>
        <color theme="6" tint="-0.499984740745262"/>
        <color rgb="FFFFFF00"/>
        <color rgb="FFC00000"/>
      </colorScale>
    </cfRule>
  </conditionalFormatting>
  <conditionalFormatting sqref="M14:N14">
    <cfRule type="colorScale" priority="24">
      <colorScale>
        <cfvo type="num" val="1"/>
        <cfvo type="num" val="3"/>
        <cfvo type="num" val="5"/>
        <color theme="6" tint="-0.499984740745262"/>
        <color rgb="FFFFFF00"/>
        <color rgb="FFC00000"/>
      </colorScale>
    </cfRule>
  </conditionalFormatting>
  <conditionalFormatting sqref="O7:O8">
    <cfRule type="cellIs" dxfId="258" priority="7" operator="equal">
      <formula>"EXTREMA"</formula>
    </cfRule>
    <cfRule type="cellIs" dxfId="257" priority="8" operator="equal">
      <formula>"ALTA"</formula>
    </cfRule>
    <cfRule type="cellIs" dxfId="256" priority="9" operator="equal">
      <formula>"MODERADA"</formula>
    </cfRule>
    <cfRule type="cellIs" dxfId="255" priority="10" operator="equal">
      <formula>"BAJA"</formula>
    </cfRule>
  </conditionalFormatting>
  <conditionalFormatting sqref="O9:O10">
    <cfRule type="cellIs" dxfId="254" priority="11" operator="equal">
      <formula>"EXTREMA"</formula>
    </cfRule>
    <cfRule type="cellIs" dxfId="253" priority="12" operator="equal">
      <formula>"ALTA"</formula>
    </cfRule>
    <cfRule type="cellIs" dxfId="252" priority="13" operator="equal">
      <formula>"MODERADA"</formula>
    </cfRule>
    <cfRule type="cellIs" dxfId="251" priority="14" operator="equal">
      <formula>"BAJA"</formula>
    </cfRule>
  </conditionalFormatting>
  <printOptions horizontalCentered="1"/>
  <pageMargins left="0.7" right="0.7" top="0.75" bottom="0.75" header="0.3" footer="0.3"/>
  <pageSetup paperSize="138" scale="36"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[1]Listas!#REF!</xm:f>
          </x14:formula1>
          <xm:sqref>E9:E10 E13:E14 J9:K10 J13:K13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autoPageBreaks="0" fitToPage="1"/>
  </sheetPr>
  <dimension ref="A1:AC56"/>
  <sheetViews>
    <sheetView showGridLines="0" tabSelected="1" topLeftCell="X7" zoomScale="60" zoomScaleNormal="60" zoomScaleSheetLayoutView="40" workbookViewId="0">
      <selection activeCell="AC10" sqref="AC10"/>
    </sheetView>
  </sheetViews>
  <sheetFormatPr baseColWidth="10" defaultColWidth="11.42578125" defaultRowHeight="12"/>
  <cols>
    <col min="1" max="1" width="28.7109375" style="1" customWidth="1"/>
    <col min="2" max="2" width="21.7109375" style="1" customWidth="1"/>
    <col min="3" max="3" width="28.42578125" style="1" customWidth="1"/>
    <col min="4" max="4" width="28" style="1" customWidth="1"/>
    <col min="5" max="7" width="6.7109375" style="1" customWidth="1"/>
    <col min="8" max="8" width="6.7109375" style="3" customWidth="1"/>
    <col min="9" max="9" width="33.85546875" style="4" customWidth="1"/>
    <col min="10" max="10" width="6.7109375" style="4" customWidth="1"/>
    <col min="11" max="11" width="6.7109375" style="1" customWidth="1"/>
    <col min="12" max="12" width="7.28515625" style="1" customWidth="1"/>
    <col min="13" max="13" width="8.42578125" style="1" bestFit="1" customWidth="1"/>
    <col min="14" max="14" width="12.5703125" style="1" customWidth="1"/>
    <col min="15" max="15" width="8.7109375" style="3" customWidth="1"/>
    <col min="16" max="16" width="6.7109375" style="3" customWidth="1"/>
    <col min="17" max="17" width="24.7109375" style="1" customWidth="1"/>
    <col min="18" max="18" width="6.7109375" style="1" customWidth="1"/>
    <col min="19" max="19" width="23.140625" style="1" customWidth="1"/>
    <col min="20" max="20" width="16.7109375" style="1" customWidth="1"/>
    <col min="21" max="21" width="27.7109375" style="2" bestFit="1" customWidth="1"/>
    <col min="22" max="22" width="18.28515625" style="1" bestFit="1" customWidth="1"/>
    <col min="23" max="23" width="86.85546875" style="1" customWidth="1"/>
    <col min="24" max="24" width="18.7109375" style="1" customWidth="1"/>
    <col min="25" max="25" width="74.85546875" style="1" customWidth="1"/>
    <col min="26" max="26" width="18.28515625" style="1" bestFit="1" customWidth="1"/>
    <col min="27" max="27" width="79.28515625" style="1" customWidth="1"/>
    <col min="28" max="28" width="18.28515625" style="1" bestFit="1" customWidth="1"/>
    <col min="29" max="29" width="74" style="1" bestFit="1" customWidth="1"/>
    <col min="30" max="16384" width="11.42578125" style="1"/>
  </cols>
  <sheetData>
    <row r="1" spans="1:29" ht="113.25" customHeight="1">
      <c r="B1" s="417"/>
      <c r="C1" s="417"/>
      <c r="D1" s="38"/>
      <c r="E1" s="474" t="s">
        <v>604</v>
      </c>
      <c r="F1" s="475"/>
      <c r="G1" s="475"/>
      <c r="H1" s="475"/>
      <c r="I1" s="475"/>
      <c r="J1" s="475"/>
      <c r="K1" s="475"/>
      <c r="L1" s="475"/>
      <c r="M1" s="475"/>
      <c r="N1" s="475"/>
      <c r="O1" s="475"/>
      <c r="P1" s="475"/>
      <c r="Q1" s="475"/>
      <c r="R1" s="475"/>
      <c r="S1" s="475"/>
      <c r="T1" s="475"/>
      <c r="U1" s="475"/>
    </row>
    <row r="2" spans="1:29" ht="21">
      <c r="B2" s="43"/>
      <c r="C2" s="43"/>
      <c r="D2" s="36"/>
      <c r="E2" s="36"/>
      <c r="F2" s="36"/>
      <c r="G2" s="36"/>
      <c r="H2" s="37"/>
      <c r="I2" s="36"/>
      <c r="J2" s="36"/>
      <c r="K2" s="36"/>
      <c r="L2" s="36"/>
    </row>
    <row r="3" spans="1:29" s="15" customFormat="1" ht="24" customHeight="1">
      <c r="A3" s="13"/>
      <c r="D3" s="322" t="s">
        <v>65</v>
      </c>
      <c r="E3" s="422" t="s">
        <v>111</v>
      </c>
      <c r="F3" s="422"/>
      <c r="G3" s="422"/>
      <c r="H3" s="422"/>
      <c r="I3" s="422"/>
      <c r="J3" s="422"/>
      <c r="K3" s="422"/>
      <c r="L3" s="422"/>
      <c r="M3" s="422"/>
      <c r="N3" s="422"/>
      <c r="O3" s="422"/>
      <c r="P3" s="422"/>
      <c r="Q3" s="423" t="s">
        <v>63</v>
      </c>
      <c r="R3" s="423"/>
      <c r="S3" s="424">
        <v>2024</v>
      </c>
      <c r="T3" s="424"/>
      <c r="U3" s="424"/>
    </row>
    <row r="4" spans="1:29" s="15" customFormat="1" ht="87" customHeight="1">
      <c r="A4" s="13"/>
      <c r="D4" s="322" t="s">
        <v>62</v>
      </c>
      <c r="E4" s="425" t="s">
        <v>110</v>
      </c>
      <c r="F4" s="425"/>
      <c r="G4" s="425"/>
      <c r="H4" s="425"/>
      <c r="I4" s="425"/>
      <c r="J4" s="425"/>
      <c r="K4" s="425"/>
      <c r="L4" s="425"/>
      <c r="M4" s="425"/>
      <c r="N4" s="425"/>
      <c r="O4" s="425"/>
      <c r="P4" s="425"/>
      <c r="Q4" s="425"/>
      <c r="R4" s="425"/>
      <c r="S4" s="425"/>
      <c r="T4" s="425"/>
      <c r="U4" s="425"/>
    </row>
    <row r="5" spans="1:29" s="15" customFormat="1" ht="15">
      <c r="A5" s="13"/>
      <c r="B5" s="34"/>
      <c r="C5" s="34"/>
      <c r="H5" s="33"/>
      <c r="I5" s="25"/>
      <c r="J5" s="25"/>
      <c r="O5" s="33"/>
      <c r="P5" s="33"/>
      <c r="U5" s="33"/>
    </row>
    <row r="6" spans="1:29" s="25" customFormat="1" ht="30" customHeight="1">
      <c r="A6" s="13"/>
      <c r="B6" s="389" t="s">
        <v>60</v>
      </c>
      <c r="C6" s="389" t="s">
        <v>59</v>
      </c>
      <c r="D6" s="391" t="s">
        <v>58</v>
      </c>
      <c r="E6" s="418" t="s">
        <v>57</v>
      </c>
      <c r="F6" s="389" t="s">
        <v>56</v>
      </c>
      <c r="G6" s="389"/>
      <c r="H6" s="381" t="s">
        <v>51</v>
      </c>
      <c r="I6" s="391" t="s">
        <v>55</v>
      </c>
      <c r="J6" s="393" t="s">
        <v>54</v>
      </c>
      <c r="K6" s="394"/>
      <c r="L6" s="419" t="s">
        <v>53</v>
      </c>
      <c r="M6" s="389" t="s">
        <v>52</v>
      </c>
      <c r="N6" s="389"/>
      <c r="O6" s="381" t="s">
        <v>51</v>
      </c>
      <c r="P6" s="418" t="s">
        <v>50</v>
      </c>
      <c r="Q6" s="389" t="s">
        <v>49</v>
      </c>
      <c r="R6" s="390" t="s">
        <v>48</v>
      </c>
      <c r="S6" s="389" t="s">
        <v>47</v>
      </c>
      <c r="T6" s="391" t="s">
        <v>46</v>
      </c>
      <c r="U6" s="389" t="s">
        <v>45</v>
      </c>
      <c r="V6" s="477" t="s">
        <v>648</v>
      </c>
      <c r="W6" s="478"/>
      <c r="X6" s="476" t="s">
        <v>649</v>
      </c>
      <c r="Y6" s="476"/>
      <c r="Z6" s="476" t="s">
        <v>647</v>
      </c>
      <c r="AA6" s="476"/>
      <c r="AB6" s="476" t="s">
        <v>650</v>
      </c>
      <c r="AC6" s="476"/>
    </row>
    <row r="7" spans="1:29" s="25" customFormat="1" ht="96.75" customHeight="1">
      <c r="A7" s="13"/>
      <c r="B7" s="389"/>
      <c r="C7" s="389"/>
      <c r="D7" s="392"/>
      <c r="E7" s="418"/>
      <c r="F7" s="32" t="s">
        <v>41</v>
      </c>
      <c r="G7" s="31" t="s">
        <v>40</v>
      </c>
      <c r="H7" s="382"/>
      <c r="I7" s="392"/>
      <c r="J7" s="30" t="s">
        <v>43</v>
      </c>
      <c r="K7" s="29" t="s">
        <v>42</v>
      </c>
      <c r="L7" s="420"/>
      <c r="M7" s="28" t="s">
        <v>41</v>
      </c>
      <c r="N7" s="27" t="s">
        <v>40</v>
      </c>
      <c r="O7" s="382"/>
      <c r="P7" s="418"/>
      <c r="Q7" s="389"/>
      <c r="R7" s="390"/>
      <c r="S7" s="389"/>
      <c r="T7" s="392"/>
      <c r="U7" s="389"/>
      <c r="V7" s="41" t="s">
        <v>109</v>
      </c>
      <c r="W7" s="41" t="s">
        <v>39</v>
      </c>
      <c r="X7" s="41" t="s">
        <v>109</v>
      </c>
      <c r="Y7" s="41" t="s">
        <v>39</v>
      </c>
      <c r="Z7" s="41" t="s">
        <v>109</v>
      </c>
      <c r="AA7" s="41" t="s">
        <v>39</v>
      </c>
      <c r="AB7" s="41" t="s">
        <v>109</v>
      </c>
      <c r="AC7" s="41" t="s">
        <v>39</v>
      </c>
    </row>
    <row r="8" spans="1:29" s="15" customFormat="1" ht="195" customHeight="1">
      <c r="A8" s="23"/>
      <c r="B8" s="323" t="s">
        <v>607</v>
      </c>
      <c r="C8" s="324" t="s">
        <v>608</v>
      </c>
      <c r="D8" s="330" t="s">
        <v>612</v>
      </c>
      <c r="E8" s="325" t="s">
        <v>14</v>
      </c>
      <c r="F8" s="323">
        <v>3</v>
      </c>
      <c r="G8" s="323">
        <v>2</v>
      </c>
      <c r="H8" s="326" t="str">
        <f>INDEX([8]Listas!$L$4:$P$8,F8,G8)</f>
        <v>MODERADA</v>
      </c>
      <c r="I8" s="327" t="s">
        <v>613</v>
      </c>
      <c r="J8" s="328" t="s">
        <v>12</v>
      </c>
      <c r="K8" s="328" t="str">
        <f>IF('[8]Evaluación de Controles'!F43="X","Probabilidad",IF('[8]Evaluación de Controles'!H43="X","Impacto",))</f>
        <v>Probabilidad</v>
      </c>
      <c r="L8" s="323">
        <f>'Evaluación de Controles'!X35</f>
        <v>60</v>
      </c>
      <c r="M8" s="323">
        <f>IF('[8]Evaluación de Controles'!F43="X",IF(L8&gt;75,IF(F8&gt;2,F8-2,IF(F8&gt;1,F8-1,F8)),IF(L8&gt;50,IF(F8&gt;1,F8-1,F8),F8)),F8)</f>
        <v>2</v>
      </c>
      <c r="N8" s="323">
        <f>IF('Evaluación de Controles'!H35="X",IF(L8&gt;75,IF(G8&gt;2,G8-2,IF(G8&gt;1,G8-1,G8)),IF(L8&gt;50,IF(G8&gt;1,G8-1,G8),G8)),G8)</f>
        <v>2</v>
      </c>
      <c r="O8" s="326" t="str">
        <f>INDEX([8]Listas!$L$4:$P$8,M8,N8)</f>
        <v>BAJA</v>
      </c>
      <c r="P8" s="328" t="s">
        <v>11</v>
      </c>
      <c r="Q8" s="323" t="s">
        <v>609</v>
      </c>
      <c r="R8" s="325" t="s">
        <v>93</v>
      </c>
      <c r="S8" s="323" t="s">
        <v>614</v>
      </c>
      <c r="T8" s="323" t="s">
        <v>610</v>
      </c>
      <c r="U8" s="323" t="s">
        <v>611</v>
      </c>
      <c r="V8" s="67">
        <v>1</v>
      </c>
      <c r="W8" s="376" t="s">
        <v>685</v>
      </c>
      <c r="X8" s="67">
        <v>1</v>
      </c>
      <c r="Y8" s="332" t="s">
        <v>735</v>
      </c>
      <c r="Z8" s="67">
        <v>1</v>
      </c>
      <c r="AA8" s="376" t="s">
        <v>796</v>
      </c>
      <c r="AB8" s="67">
        <v>1</v>
      </c>
      <c r="AC8" s="376" t="s">
        <v>831</v>
      </c>
    </row>
    <row r="9" spans="1:29" s="15" customFormat="1" ht="127.5" customHeight="1">
      <c r="A9" s="23"/>
      <c r="B9" s="323" t="s">
        <v>597</v>
      </c>
      <c r="C9" s="324" t="s">
        <v>598</v>
      </c>
      <c r="D9" s="323" t="s">
        <v>98</v>
      </c>
      <c r="E9" s="325" t="s">
        <v>97</v>
      </c>
      <c r="F9" s="323">
        <v>2</v>
      </c>
      <c r="G9" s="323">
        <v>3</v>
      </c>
      <c r="H9" s="326" t="str">
        <f>INDEX([8]Listas!$L$4:$P$8,F9,G9)</f>
        <v>MODERADA</v>
      </c>
      <c r="I9" s="327" t="s">
        <v>96</v>
      </c>
      <c r="J9" s="328" t="s">
        <v>12</v>
      </c>
      <c r="K9" s="328" t="str">
        <f>IF('[8]Evaluación de Controles'!F44="X","Probabilidad",IF('[8]Evaluación de Controles'!H44="X","Impacto",))</f>
        <v>Probabilidad</v>
      </c>
      <c r="L9" s="323">
        <f>'Evaluación de Controles'!X36</f>
        <v>70</v>
      </c>
      <c r="M9" s="323">
        <f>IF('[8]Evaluación de Controles'!F44="X",IF(L9&gt;75,IF(F9&gt;2,F9-2,IF(F9&gt;1,F9-1,F9)),IF(L9&gt;50,IF(F9&gt;1,F9-1,F9),F9)),F9)</f>
        <v>1</v>
      </c>
      <c r="N9" s="323">
        <f>IF('Evaluación de Controles'!H36="X",IF(L9&gt;75,IF(G9&gt;2,G9-2,IF(G9&gt;1,G9-1,G9)),IF(L9&gt;50,IF(G9&gt;1,G9-1,G9),G9)),G9)</f>
        <v>3</v>
      </c>
      <c r="O9" s="326" t="str">
        <f>INDEX([8]Listas!$L$4:$P$8,M9,N9)</f>
        <v>MODERADA</v>
      </c>
      <c r="P9" s="328" t="s">
        <v>95</v>
      </c>
      <c r="Q9" s="323" t="s">
        <v>94</v>
      </c>
      <c r="R9" s="325" t="s">
        <v>93</v>
      </c>
      <c r="S9" s="323" t="s">
        <v>92</v>
      </c>
      <c r="T9" s="17" t="s">
        <v>91</v>
      </c>
      <c r="U9" s="17" t="s">
        <v>90</v>
      </c>
      <c r="V9" s="67">
        <v>1</v>
      </c>
      <c r="W9" s="376" t="s">
        <v>686</v>
      </c>
      <c r="X9" s="67">
        <v>1</v>
      </c>
      <c r="Y9" s="376" t="s">
        <v>736</v>
      </c>
      <c r="Z9" s="67">
        <v>1</v>
      </c>
      <c r="AA9" s="376" t="s">
        <v>792</v>
      </c>
      <c r="AB9" s="67">
        <v>1</v>
      </c>
      <c r="AC9" s="376" t="s">
        <v>832</v>
      </c>
    </row>
    <row r="10" spans="1:29" s="15" customFormat="1" ht="144" customHeight="1">
      <c r="A10" s="23"/>
      <c r="B10" s="17" t="s">
        <v>618</v>
      </c>
      <c r="C10" s="22" t="s">
        <v>615</v>
      </c>
      <c r="D10" s="17" t="s">
        <v>85</v>
      </c>
      <c r="E10" s="325" t="s">
        <v>84</v>
      </c>
      <c r="F10" s="323">
        <v>3</v>
      </c>
      <c r="G10" s="323">
        <v>2</v>
      </c>
      <c r="H10" s="326" t="str">
        <f>INDEX([8]Listas!$L$4:$P$8,F10,G10)</f>
        <v>MODERADA</v>
      </c>
      <c r="I10" s="21" t="s">
        <v>83</v>
      </c>
      <c r="J10" s="328" t="s">
        <v>12</v>
      </c>
      <c r="K10" s="328" t="str">
        <f>IF('[8]Evaluación de Controles'!F45="X","Probabilidad",IF('[8]Evaluación de Controles'!H45="X","Impacto",))</f>
        <v>Probabilidad</v>
      </c>
      <c r="L10" s="323">
        <f>'Evaluación de Controles'!X37</f>
        <v>70</v>
      </c>
      <c r="M10" s="323">
        <f>IF('[8]Evaluación de Controles'!F45="X",IF(L10&gt;75,IF(F10&gt;2,F10-2,IF(F10&gt;1,F10-1,F10)),IF(L10&gt;50,IF(F10&gt;1,F10-1,F10),F10)),F10)</f>
        <v>2</v>
      </c>
      <c r="N10" s="323">
        <f>IF('Evaluación de Controles'!H37="X",IF(L10&gt;75,IF(G10&gt;2,G10-2,IF(G10&gt;1,G10-1,G10)),IF(L10&gt;50,IF(G10&gt;1,G10-1,G10),G10)),G10)</f>
        <v>2</v>
      </c>
      <c r="O10" s="326" t="str">
        <f>INDEX([8]Listas!$L$4:$P$8,M10,N10)</f>
        <v>BAJA</v>
      </c>
      <c r="P10" s="328" t="s">
        <v>11</v>
      </c>
      <c r="Q10" s="17" t="s">
        <v>82</v>
      </c>
      <c r="R10" s="325" t="s">
        <v>599</v>
      </c>
      <c r="S10" s="323" t="s">
        <v>616</v>
      </c>
      <c r="T10" s="323" t="s">
        <v>617</v>
      </c>
      <c r="U10" s="17" t="s">
        <v>79</v>
      </c>
      <c r="V10" s="67">
        <v>1</v>
      </c>
      <c r="W10" s="376" t="s">
        <v>687</v>
      </c>
      <c r="X10" s="67">
        <v>1</v>
      </c>
      <c r="Y10" s="376" t="s">
        <v>737</v>
      </c>
      <c r="Z10" s="67">
        <v>1</v>
      </c>
      <c r="AA10" s="376" t="s">
        <v>793</v>
      </c>
      <c r="AB10" s="67">
        <v>1</v>
      </c>
      <c r="AC10" s="376" t="s">
        <v>835</v>
      </c>
    </row>
    <row r="11" spans="1:29" s="15" customFormat="1" ht="187.5" customHeight="1">
      <c r="A11" s="23"/>
      <c r="B11" s="17" t="s">
        <v>624</v>
      </c>
      <c r="C11" s="22" t="s">
        <v>600</v>
      </c>
      <c r="D11" s="17"/>
      <c r="E11" s="325" t="s">
        <v>84</v>
      </c>
      <c r="F11" s="323">
        <v>3</v>
      </c>
      <c r="G11" s="323">
        <v>2</v>
      </c>
      <c r="H11" s="326" t="str">
        <f>INDEX([8]Listas!$L$4:$P$8,F11,G11)</f>
        <v>MODERADA</v>
      </c>
      <c r="I11" s="327" t="s">
        <v>625</v>
      </c>
      <c r="J11" s="328" t="s">
        <v>12</v>
      </c>
      <c r="K11" s="328" t="str">
        <f>IF('[8]Evaluación de Controles'!F46="X","Probabilidad",IF('[8]Evaluación de Controles'!H46="X","Impacto",))</f>
        <v>Probabilidad</v>
      </c>
      <c r="L11" s="323">
        <f>'Evaluación de Controles'!X38</f>
        <v>70</v>
      </c>
      <c r="M11" s="323">
        <v>1</v>
      </c>
      <c r="N11" s="323">
        <f>IF('Evaluación de Controles'!H38="X",IF(L11&gt;75,IF(G11&gt;2,G11-2,IF(G11&gt;1,G11-1,G11)),IF(L11&gt;50,IF(G11&gt;1,G11-1,G11),G11)),G11)</f>
        <v>2</v>
      </c>
      <c r="O11" s="326" t="str">
        <f>INDEX([8]Listas!$L$4:$P$8,M11,N11)</f>
        <v>BAJA</v>
      </c>
      <c r="P11" s="328" t="s">
        <v>11</v>
      </c>
      <c r="Q11" s="17" t="s">
        <v>626</v>
      </c>
      <c r="R11" s="325" t="s">
        <v>599</v>
      </c>
      <c r="S11" s="323" t="s">
        <v>616</v>
      </c>
      <c r="T11" s="323" t="s">
        <v>627</v>
      </c>
      <c r="U11" s="17" t="s">
        <v>628</v>
      </c>
      <c r="V11" s="67">
        <v>1</v>
      </c>
      <c r="W11" s="376" t="s">
        <v>688</v>
      </c>
      <c r="X11" s="67">
        <v>1</v>
      </c>
      <c r="Y11" s="376" t="s">
        <v>738</v>
      </c>
      <c r="Z11" s="67">
        <v>1</v>
      </c>
      <c r="AA11" s="376" t="s">
        <v>794</v>
      </c>
      <c r="AB11" s="67">
        <v>1</v>
      </c>
      <c r="AC11" s="376" t="s">
        <v>833</v>
      </c>
    </row>
    <row r="12" spans="1:29" s="15" customFormat="1" ht="157.5" customHeight="1">
      <c r="A12" s="23"/>
      <c r="B12" s="323" t="s">
        <v>619</v>
      </c>
      <c r="C12" s="324" t="s">
        <v>620</v>
      </c>
      <c r="D12" s="323"/>
      <c r="E12" s="325" t="s">
        <v>14</v>
      </c>
      <c r="F12" s="323">
        <v>1</v>
      </c>
      <c r="G12" s="323">
        <v>2</v>
      </c>
      <c r="H12" s="326" t="str">
        <f>INDEX([8]Listas!$L$4:$P$8,F12,G12)</f>
        <v>BAJA</v>
      </c>
      <c r="I12" s="327" t="s">
        <v>601</v>
      </c>
      <c r="J12" s="328" t="s">
        <v>12</v>
      </c>
      <c r="K12" s="328" t="str">
        <f>IF('[8]Evaluación de Controles'!F46="X","Probabilidad",IF('[8]Evaluación de Controles'!H46="X","Impacto",))</f>
        <v>Probabilidad</v>
      </c>
      <c r="L12" s="323">
        <f>'Evaluación de Controles'!X39</f>
        <v>70</v>
      </c>
      <c r="M12" s="323">
        <v>2</v>
      </c>
      <c r="N12" s="323">
        <f>IF('Evaluación de Controles'!H40="X",IF(L12&gt;75,IF(G12&gt;2,G12-2,IF(G12&gt;1,G12-1,G12)),IF(L12&gt;50,IF(G12&gt;1,G12-1,G12),G12)),G12)</f>
        <v>1</v>
      </c>
      <c r="O12" s="326" t="str">
        <f>INDEX([8]Listas!$L$4:$P$8,M12,N12)</f>
        <v>BAJA</v>
      </c>
      <c r="P12" s="328" t="s">
        <v>11</v>
      </c>
      <c r="Q12" s="323" t="s">
        <v>621</v>
      </c>
      <c r="R12" s="325" t="s">
        <v>599</v>
      </c>
      <c r="S12" s="323" t="s">
        <v>622</v>
      </c>
      <c r="T12" s="323" t="s">
        <v>617</v>
      </c>
      <c r="U12" s="323" t="s">
        <v>623</v>
      </c>
      <c r="V12" s="67">
        <v>1</v>
      </c>
      <c r="W12" s="376" t="s">
        <v>718</v>
      </c>
      <c r="X12" s="67">
        <v>1</v>
      </c>
      <c r="Y12" s="376" t="s">
        <v>739</v>
      </c>
      <c r="Z12" s="67">
        <v>1</v>
      </c>
      <c r="AA12" s="376" t="s">
        <v>795</v>
      </c>
      <c r="AB12" s="67">
        <v>1</v>
      </c>
      <c r="AC12" s="376" t="s">
        <v>834</v>
      </c>
    </row>
    <row r="13" spans="1:29" s="15" customFormat="1" ht="105.75" hidden="1" customHeight="1">
      <c r="A13" s="23"/>
      <c r="B13" s="17" t="s">
        <v>162</v>
      </c>
      <c r="C13" s="22" t="s">
        <v>163</v>
      </c>
      <c r="D13" s="17"/>
      <c r="E13" s="18" t="s">
        <v>97</v>
      </c>
      <c r="F13" s="17">
        <v>3</v>
      </c>
      <c r="G13" s="17">
        <v>3</v>
      </c>
      <c r="H13" s="20" t="str">
        <f>INDEX([9]Listas!$L$4:$P$8,F13,G13)</f>
        <v>ALTA</v>
      </c>
      <c r="I13" s="21" t="s">
        <v>165</v>
      </c>
      <c r="J13" s="19" t="s">
        <v>166</v>
      </c>
      <c r="K13" s="19" t="str">
        <f>IF('[9]Evaluación de Controles'!F29="X","Probabilidad",IF('[9]Evaluación de Controles'!H29="X","Impacto",))</f>
        <v>Probabilidad</v>
      </c>
      <c r="L13" s="323">
        <f>'Evaluación de Controles'!X40</f>
        <v>85</v>
      </c>
      <c r="M13" s="17">
        <f>IF('[9]Evaluación de Controles'!F29="X",IF(L13&gt;75,IF(F13&gt;2,F13-2,IF(F13&gt;1,F13-1,F13)),IF(L13&gt;50,IF(F13&gt;1,F13-1,F13),F13)),F13)</f>
        <v>1</v>
      </c>
      <c r="N13" s="323">
        <f>IF('Evaluación de Controles'!H41="X",IF(L13&gt;75,IF(G13&gt;2,G13-2,IF(G13&gt;1,G13-1,G13)),IF(L13&gt;50,IF(G13&gt;1,G13-1,G13),G13)),G13)</f>
        <v>3</v>
      </c>
      <c r="O13" s="20" t="str">
        <f>INDEX([9]Listas!$L$4:$P$8,M13,N13)</f>
        <v>MODERADA</v>
      </c>
      <c r="P13" s="19" t="s">
        <v>141</v>
      </c>
      <c r="Q13" s="17" t="s">
        <v>167</v>
      </c>
      <c r="R13" s="18" t="s">
        <v>151</v>
      </c>
      <c r="S13" s="17" t="s">
        <v>143</v>
      </c>
      <c r="T13" s="17" t="s">
        <v>168</v>
      </c>
      <c r="U13" s="17" t="s">
        <v>169</v>
      </c>
      <c r="V13" s="40"/>
      <c r="W13" s="329"/>
    </row>
    <row r="14" spans="1:29" s="15" customFormat="1" ht="109.5" hidden="1" customHeight="1">
      <c r="A14" s="23"/>
      <c r="B14" s="17" t="s">
        <v>170</v>
      </c>
      <c r="C14" s="22" t="s">
        <v>171</v>
      </c>
      <c r="D14" s="17"/>
      <c r="E14" s="18" t="s">
        <v>139</v>
      </c>
      <c r="F14" s="17">
        <v>2</v>
      </c>
      <c r="G14" s="17">
        <v>2</v>
      </c>
      <c r="H14" s="20" t="str">
        <f>INDEX([9]Listas!$L$4:$P$8,F14,G14)</f>
        <v>BAJA</v>
      </c>
      <c r="I14" s="21" t="s">
        <v>173</v>
      </c>
      <c r="J14" s="19" t="s">
        <v>12</v>
      </c>
      <c r="K14" s="19" t="s">
        <v>41</v>
      </c>
      <c r="L14" s="323">
        <f>'Evaluación de Controles'!X41</f>
        <v>85</v>
      </c>
      <c r="M14" s="17">
        <v>2</v>
      </c>
      <c r="N14" s="323">
        <f>IF('Evaluación de Controles'!H42="X",IF(L14&gt;75,IF(G14&gt;2,G14-2,IF(G14&gt;1,G14-1,G14)),IF(L14&gt;50,IF(G14&gt;1,G14-1,G14),G14)),G14)</f>
        <v>1</v>
      </c>
      <c r="O14" s="20" t="s">
        <v>174</v>
      </c>
      <c r="P14" s="19" t="s">
        <v>141</v>
      </c>
      <c r="Q14" s="17" t="s">
        <v>175</v>
      </c>
      <c r="R14" s="18" t="s">
        <v>176</v>
      </c>
      <c r="S14" s="17" t="s">
        <v>143</v>
      </c>
      <c r="T14" s="17" t="s">
        <v>177</v>
      </c>
      <c r="U14" s="17" t="s">
        <v>178</v>
      </c>
    </row>
    <row r="15" spans="1:29" ht="15">
      <c r="C15" s="14"/>
      <c r="D15" s="13"/>
      <c r="L15" s="8"/>
    </row>
    <row r="16" spans="1:29">
      <c r="B16" s="9"/>
      <c r="C16" s="9"/>
      <c r="D16" s="9"/>
      <c r="E16" s="9"/>
      <c r="F16" s="400" t="s">
        <v>6</v>
      </c>
      <c r="G16" s="400"/>
      <c r="H16" s="7">
        <f>COUNTIF(H8:H12,"BAJA")</f>
        <v>1</v>
      </c>
      <c r="L16" s="8"/>
      <c r="M16" s="400" t="s">
        <v>6</v>
      </c>
      <c r="N16" s="400"/>
      <c r="O16" s="7">
        <f>COUNTIF(O8:O12,"BAJA")</f>
        <v>4</v>
      </c>
    </row>
    <row r="17" spans="2:21">
      <c r="B17" s="433"/>
      <c r="C17" s="433"/>
      <c r="D17" s="433"/>
      <c r="E17" s="433"/>
      <c r="F17" s="400" t="s">
        <v>5</v>
      </c>
      <c r="G17" s="400"/>
      <c r="H17" s="7">
        <f>COUNTIF(H8:H12,"MODERADA")</f>
        <v>4</v>
      </c>
      <c r="L17" s="9"/>
      <c r="M17" s="400" t="s">
        <v>5</v>
      </c>
      <c r="N17" s="400"/>
      <c r="O17" s="7">
        <f>COUNTIF(O8:O12,"MODERADA")</f>
        <v>1</v>
      </c>
    </row>
    <row r="18" spans="2:21">
      <c r="B18" s="12"/>
      <c r="F18" s="400" t="s">
        <v>4</v>
      </c>
      <c r="G18" s="400"/>
      <c r="H18" s="7">
        <f>COUNTIF(H8:H12,"ALTA")</f>
        <v>0</v>
      </c>
      <c r="M18" s="400" t="s">
        <v>4</v>
      </c>
      <c r="N18" s="400"/>
      <c r="O18" s="7">
        <f>COUNTIF(O8:O12,"ALTA")</f>
        <v>0</v>
      </c>
      <c r="P18" s="1"/>
      <c r="U18" s="1"/>
    </row>
    <row r="19" spans="2:21" ht="15.75">
      <c r="B19" s="11" t="s">
        <v>3</v>
      </c>
      <c r="F19" s="400" t="s">
        <v>1</v>
      </c>
      <c r="G19" s="400"/>
      <c r="H19" s="7">
        <f>COUNTIF(H8:H12,"EXTREMA")</f>
        <v>0</v>
      </c>
      <c r="M19" s="400" t="s">
        <v>1</v>
      </c>
      <c r="N19" s="400"/>
      <c r="O19" s="7">
        <f>COUNTIF(O8:O12,"EXTREMA")</f>
        <v>0</v>
      </c>
      <c r="P19" s="1"/>
      <c r="U19" s="1"/>
    </row>
    <row r="20" spans="2:21">
      <c r="L20" s="1" t="s">
        <v>0</v>
      </c>
      <c r="O20" s="1"/>
      <c r="P20" s="1"/>
      <c r="U20" s="1"/>
    </row>
    <row r="21" spans="2:21">
      <c r="O21" s="1"/>
      <c r="P21" s="1"/>
      <c r="U21" s="1"/>
    </row>
    <row r="22" spans="2:21">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sheetData>
  <mergeCells count="36">
    <mergeCell ref="B17:E17"/>
    <mergeCell ref="F17:G17"/>
    <mergeCell ref="M17:N17"/>
    <mergeCell ref="F18:G18"/>
    <mergeCell ref="M18:N18"/>
    <mergeCell ref="AB6:AC6"/>
    <mergeCell ref="X6:Y6"/>
    <mergeCell ref="Z6:AA6"/>
    <mergeCell ref="F19:G19"/>
    <mergeCell ref="M19:N19"/>
    <mergeCell ref="V6:W6"/>
    <mergeCell ref="F6:G6"/>
    <mergeCell ref="F16:G16"/>
    <mergeCell ref="M16:N16"/>
    <mergeCell ref="P6:P7"/>
    <mergeCell ref="Q6:Q7"/>
    <mergeCell ref="R6:R7"/>
    <mergeCell ref="H6:H7"/>
    <mergeCell ref="I6:I7"/>
    <mergeCell ref="B1:C1"/>
    <mergeCell ref="E1:U1"/>
    <mergeCell ref="E3:P3"/>
    <mergeCell ref="Q3:R3"/>
    <mergeCell ref="S3:U3"/>
    <mergeCell ref="E4:U4"/>
    <mergeCell ref="B6:B7"/>
    <mergeCell ref="C6:C7"/>
    <mergeCell ref="D6:D7"/>
    <mergeCell ref="E6:E7"/>
    <mergeCell ref="S6:S7"/>
    <mergeCell ref="T6:T7"/>
    <mergeCell ref="U6:U7"/>
    <mergeCell ref="J6:K6"/>
    <mergeCell ref="L6:L7"/>
    <mergeCell ref="M6:N6"/>
    <mergeCell ref="O6:O7"/>
  </mergeCells>
  <conditionalFormatting sqref="E2:F2 M2:N2 E5:F5 M5:N5 E15:F1048576 M15:N1048576">
    <cfRule type="colorScale" priority="74">
      <colorScale>
        <cfvo type="num" val="1"/>
        <cfvo type="num" val="3"/>
        <cfvo type="num" val="5"/>
        <color theme="6" tint="-0.499984740745262"/>
        <color rgb="FFFFFF00"/>
        <color rgb="FFC00000"/>
      </colorScale>
    </cfRule>
  </conditionalFormatting>
  <conditionalFormatting sqref="F16:F19">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69">
      <colorScale>
        <cfvo type="num" val="1"/>
        <cfvo type="num" val="3"/>
        <cfvo type="num" val="5"/>
        <color theme="6" tint="-0.499984740745262"/>
        <color rgb="FFFFFF00"/>
        <color rgb="FFC00000"/>
      </colorScale>
    </cfRule>
    <cfRule type="colorScale" priority="64">
      <colorScale>
        <cfvo type="num" val="1"/>
        <cfvo type="num" val="3"/>
        <cfvo type="num" val="5"/>
        <color theme="6" tint="-0.499984740745262"/>
        <color rgb="FFFFFF00"/>
        <color rgb="FFC00000"/>
      </colorScale>
    </cfRule>
  </conditionalFormatting>
  <conditionalFormatting sqref="F6:G7 M6:N7">
    <cfRule type="colorScale" priority="6">
      <colorScale>
        <cfvo type="num" val="1"/>
        <cfvo type="num" val="3"/>
        <cfvo type="num" val="5"/>
        <color theme="6" tint="-0.499984740745262"/>
        <color rgb="FFFFFF00"/>
        <color rgb="FFC00000"/>
      </colorScale>
    </cfRule>
  </conditionalFormatting>
  <conditionalFormatting sqref="F8:G12 M8:N8 M9:M12 N9:N14">
    <cfRule type="colorScale" priority="5">
      <colorScale>
        <cfvo type="num" val="1"/>
        <cfvo type="num" val="3"/>
        <cfvo type="num" val="5"/>
        <color theme="6" tint="-0.499984740745262"/>
        <color rgb="FFFFFF00"/>
        <color rgb="FFC00000"/>
      </colorScale>
    </cfRule>
  </conditionalFormatting>
  <conditionalFormatting sqref="H2 O2">
    <cfRule type="cellIs" dxfId="78" priority="78" operator="equal">
      <formula>"BAJA"</formula>
    </cfRule>
    <cfRule type="cellIs" dxfId="77" priority="75" operator="equal">
      <formula>"EXTREMA"</formula>
    </cfRule>
    <cfRule type="cellIs" dxfId="76" priority="76" operator="equal">
      <formula>"ALTA"</formula>
    </cfRule>
    <cfRule type="cellIs" dxfId="75" priority="77" operator="equal">
      <formula>"MODERADA"</formula>
    </cfRule>
  </conditionalFormatting>
  <conditionalFormatting sqref="H5:H7 O5:O7">
    <cfRule type="cellIs" dxfId="74" priority="7" operator="equal">
      <formula>"EXTREMA"</formula>
    </cfRule>
    <cfRule type="cellIs" dxfId="73" priority="8" operator="equal">
      <formula>"ALTA"</formula>
    </cfRule>
    <cfRule type="cellIs" dxfId="72" priority="9" operator="equal">
      <formula>"MODERADA"</formula>
    </cfRule>
    <cfRule type="cellIs" dxfId="71" priority="10" operator="equal">
      <formula>"BAJA"</formula>
    </cfRule>
  </conditionalFormatting>
  <conditionalFormatting sqref="H8:H14 O8:O14">
    <cfRule type="cellIs" dxfId="70" priority="4" operator="equal">
      <formula>"BAJA"</formula>
    </cfRule>
    <cfRule type="cellIs" dxfId="69" priority="1" operator="equal">
      <formula>"EXTREMA"</formula>
    </cfRule>
    <cfRule type="cellIs" dxfId="68" priority="2" operator="equal">
      <formula>"ALTA"</formula>
    </cfRule>
    <cfRule type="cellIs" dxfId="67" priority="3" operator="equal">
      <formula>"MODERADA"</formula>
    </cfRule>
  </conditionalFormatting>
  <conditionalFormatting sqref="H15:H1048576">
    <cfRule type="cellIs" dxfId="66" priority="45" operator="equal">
      <formula>"EXTREMA"</formula>
    </cfRule>
    <cfRule type="cellIs" dxfId="65" priority="46" operator="equal">
      <formula>"ALTA"</formula>
    </cfRule>
    <cfRule type="cellIs" dxfId="64" priority="47" operator="equal">
      <formula>"MODERADA"</formula>
    </cfRule>
    <cfRule type="cellIs" dxfId="63" priority="48" operator="equal">
      <formula>"BAJA"</formula>
    </cfRule>
  </conditionalFormatting>
  <conditionalFormatting sqref="M13:M14 F13:G14">
    <cfRule type="colorScale" priority="15">
      <colorScale>
        <cfvo type="num" val="1"/>
        <cfvo type="num" val="3"/>
        <cfvo type="num" val="5"/>
        <color theme="6" tint="-0.499984740745262"/>
        <color rgb="FFFFFF00"/>
        <color rgb="FFC00000"/>
      </colorScale>
    </cfRule>
  </conditionalFormatting>
  <conditionalFormatting sqref="M16:M19">
    <cfRule type="colorScale" priority="25">
      <colorScale>
        <cfvo type="num" val="1"/>
        <cfvo type="num" val="3"/>
        <cfvo type="num" val="5"/>
        <color theme="6" tint="-0.499984740745262"/>
        <color rgb="FFFFFF00"/>
        <color rgb="FFC00000"/>
      </colorScale>
    </cfRule>
    <cfRule type="colorScale" priority="2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fRule type="colorScale" priority="40">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onditionalFormatting>
  <conditionalFormatting sqref="O15:O1048576">
    <cfRule type="cellIs" dxfId="62" priority="19" operator="equal">
      <formula>"BAJA"</formula>
    </cfRule>
    <cfRule type="cellIs" dxfId="61" priority="18" operator="equal">
      <formula>"MODERADA"</formula>
    </cfRule>
    <cfRule type="cellIs" dxfId="60" priority="17" operator="equal">
      <formula>"ALTA"</formula>
    </cfRule>
    <cfRule type="cellIs" dxfId="59" priority="16" operator="equal">
      <formula>"EXTREMA"</formula>
    </cfRule>
  </conditionalFormatting>
  <printOptions horizontalCentered="1"/>
  <pageMargins left="1.1023622047244095" right="0.11811023622047245" top="0.74803149606299213" bottom="0.35433070866141736" header="0.31496062992125984" footer="0.31496062992125984"/>
  <pageSetup paperSize="5" scale="40" fitToHeight="99"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autoPageBreaks="0" fitToPage="1"/>
  </sheetPr>
  <dimension ref="A1:AC57"/>
  <sheetViews>
    <sheetView showGridLines="0" topLeftCell="X18" zoomScale="70" zoomScaleNormal="70" workbookViewId="0">
      <selection activeCell="AC15" sqref="AC15"/>
    </sheetView>
  </sheetViews>
  <sheetFormatPr baseColWidth="10" defaultColWidth="11.42578125" defaultRowHeight="12"/>
  <cols>
    <col min="1" max="1" width="28.85546875" style="1" customWidth="1"/>
    <col min="2" max="2" width="21.7109375" style="1" customWidth="1"/>
    <col min="3" max="3" width="28.42578125" style="1" customWidth="1"/>
    <col min="4" max="4" width="25.140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3.140625" style="1" customWidth="1"/>
    <col min="20" max="20" width="23.42578125" style="1" customWidth="1"/>
    <col min="21" max="21" width="27.28515625" style="2" customWidth="1"/>
    <col min="22" max="22" width="17.140625" style="1" bestFit="1" customWidth="1"/>
    <col min="23" max="23" width="68.5703125" style="1" bestFit="1" customWidth="1"/>
    <col min="24" max="24" width="14.85546875" style="1" bestFit="1" customWidth="1"/>
    <col min="25" max="25" width="74.5703125" style="1" customWidth="1"/>
    <col min="26" max="26" width="17.140625" style="1" bestFit="1" customWidth="1"/>
    <col min="27" max="27" width="76.42578125" style="1" customWidth="1"/>
    <col min="28" max="28" width="17.140625" style="1" bestFit="1" customWidth="1"/>
    <col min="29" max="29" width="61.140625" style="1" bestFit="1" customWidth="1"/>
    <col min="30" max="16384" width="11.42578125" style="1"/>
  </cols>
  <sheetData>
    <row r="1" spans="1:29" ht="21">
      <c r="B1" s="43"/>
      <c r="C1" s="43"/>
      <c r="D1" s="43"/>
      <c r="E1" s="417" t="s">
        <v>303</v>
      </c>
      <c r="F1" s="417"/>
      <c r="G1" s="417"/>
      <c r="H1" s="417"/>
      <c r="I1" s="417"/>
      <c r="J1" s="417"/>
      <c r="K1" s="417"/>
      <c r="L1" s="417"/>
      <c r="M1" s="417"/>
      <c r="N1" s="417"/>
      <c r="O1" s="417"/>
      <c r="P1" s="417"/>
      <c r="Q1" s="417"/>
      <c r="R1" s="417"/>
      <c r="S1" s="417"/>
      <c r="T1" s="417"/>
      <c r="U1" s="417"/>
    </row>
    <row r="2" spans="1:29" ht="21" customHeight="1">
      <c r="B2" s="43"/>
      <c r="C2" s="43"/>
      <c r="D2" s="43"/>
      <c r="E2" s="417" t="s">
        <v>304</v>
      </c>
      <c r="F2" s="417"/>
      <c r="G2" s="417"/>
      <c r="H2" s="417"/>
      <c r="I2" s="417"/>
      <c r="J2" s="417"/>
      <c r="K2" s="417"/>
      <c r="L2" s="417"/>
      <c r="M2" s="417"/>
      <c r="N2" s="417"/>
      <c r="O2" s="417"/>
      <c r="P2" s="417"/>
      <c r="Q2" s="417"/>
      <c r="R2" s="417"/>
      <c r="S2" s="417"/>
      <c r="T2" s="417"/>
      <c r="U2" s="417"/>
    </row>
    <row r="3" spans="1:29" ht="40.5" customHeight="1">
      <c r="B3" s="43"/>
      <c r="C3" s="43"/>
      <c r="D3" s="43"/>
      <c r="G3" s="36"/>
      <c r="H3" s="36"/>
      <c r="I3" s="36"/>
      <c r="J3" s="36"/>
      <c r="K3" s="37"/>
      <c r="L3" s="36"/>
      <c r="M3" s="36"/>
      <c r="N3" s="36"/>
      <c r="O3" s="36"/>
      <c r="P3" s="1"/>
      <c r="R3" s="3"/>
      <c r="S3" s="3"/>
      <c r="U3" s="1"/>
    </row>
    <row r="4" spans="1:29" ht="21.75" thickBot="1">
      <c r="B4" s="38"/>
      <c r="C4" s="38"/>
      <c r="D4" s="59"/>
      <c r="E4" s="59"/>
      <c r="F4" s="59"/>
      <c r="G4" s="59"/>
      <c r="H4" s="59"/>
      <c r="I4" s="59"/>
      <c r="J4" s="59"/>
      <c r="K4" s="59"/>
      <c r="L4" s="59"/>
      <c r="M4" s="59"/>
      <c r="N4" s="59"/>
      <c r="O4" s="59"/>
      <c r="P4" s="59"/>
      <c r="Q4" s="59"/>
      <c r="R4" s="59"/>
      <c r="S4" s="59"/>
      <c r="T4" s="59"/>
      <c r="U4" s="38"/>
    </row>
    <row r="5" spans="1:29" s="15" customFormat="1" ht="24" customHeight="1">
      <c r="A5" s="13"/>
      <c r="D5" s="281" t="s">
        <v>65</v>
      </c>
      <c r="E5" s="442" t="s">
        <v>231</v>
      </c>
      <c r="F5" s="442"/>
      <c r="G5" s="442"/>
      <c r="H5" s="442"/>
      <c r="I5" s="442"/>
      <c r="J5" s="442"/>
      <c r="K5" s="442"/>
      <c r="L5" s="442"/>
      <c r="M5" s="442"/>
      <c r="N5" s="442"/>
      <c r="O5" s="442"/>
      <c r="P5" s="442"/>
      <c r="Q5" s="443" t="s">
        <v>63</v>
      </c>
      <c r="R5" s="443"/>
      <c r="S5" s="444">
        <v>2024</v>
      </c>
      <c r="T5" s="444"/>
      <c r="U5" s="445"/>
    </row>
    <row r="6" spans="1:29" s="15" customFormat="1" ht="87" customHeight="1" thickBot="1">
      <c r="A6" s="13"/>
      <c r="D6" s="282" t="s">
        <v>62</v>
      </c>
      <c r="E6" s="479" t="s">
        <v>232</v>
      </c>
      <c r="F6" s="479"/>
      <c r="G6" s="479"/>
      <c r="H6" s="479"/>
      <c r="I6" s="479"/>
      <c r="J6" s="479"/>
      <c r="K6" s="479"/>
      <c r="L6" s="479"/>
      <c r="M6" s="479"/>
      <c r="N6" s="479"/>
      <c r="O6" s="479"/>
      <c r="P6" s="479"/>
      <c r="Q6" s="479"/>
      <c r="R6" s="479"/>
      <c r="S6" s="479"/>
      <c r="T6" s="479"/>
      <c r="U6" s="480"/>
    </row>
    <row r="7" spans="1:29" s="15" customFormat="1" ht="15">
      <c r="A7" s="13"/>
      <c r="B7" s="34"/>
      <c r="C7" s="34"/>
      <c r="H7" s="33"/>
      <c r="I7" s="25"/>
      <c r="J7" s="25"/>
      <c r="O7" s="33"/>
      <c r="P7" s="33"/>
      <c r="U7" s="33"/>
    </row>
    <row r="8" spans="1:29" s="25" customFormat="1" ht="30" customHeight="1">
      <c r="A8" s="13"/>
      <c r="B8" s="389" t="s">
        <v>60</v>
      </c>
      <c r="C8" s="389" t="s">
        <v>59</v>
      </c>
      <c r="D8" s="389" t="s">
        <v>58</v>
      </c>
      <c r="E8" s="418" t="s">
        <v>57</v>
      </c>
      <c r="F8" s="389" t="s">
        <v>56</v>
      </c>
      <c r="G8" s="389"/>
      <c r="H8" s="381" t="s">
        <v>51</v>
      </c>
      <c r="I8" s="391" t="s">
        <v>55</v>
      </c>
      <c r="J8" s="393" t="s">
        <v>54</v>
      </c>
      <c r="K8" s="394"/>
      <c r="L8" s="419" t="s">
        <v>53</v>
      </c>
      <c r="M8" s="389" t="s">
        <v>52</v>
      </c>
      <c r="N8" s="389"/>
      <c r="O8" s="381" t="s">
        <v>51</v>
      </c>
      <c r="P8" s="418" t="s">
        <v>50</v>
      </c>
      <c r="Q8" s="389" t="s">
        <v>49</v>
      </c>
      <c r="R8" s="390" t="s">
        <v>48</v>
      </c>
      <c r="S8" s="389" t="s">
        <v>47</v>
      </c>
      <c r="T8" s="391" t="s">
        <v>46</v>
      </c>
      <c r="U8" s="389" t="s">
        <v>45</v>
      </c>
      <c r="V8" s="380" t="s">
        <v>636</v>
      </c>
      <c r="W8" s="380"/>
      <c r="X8" s="380" t="s">
        <v>637</v>
      </c>
      <c r="Y8" s="380"/>
      <c r="Z8" s="380" t="s">
        <v>638</v>
      </c>
      <c r="AA8" s="380"/>
      <c r="AB8" s="380" t="s">
        <v>640</v>
      </c>
      <c r="AC8" s="380"/>
    </row>
    <row r="9" spans="1:29" s="25" customFormat="1" ht="96.75" customHeight="1">
      <c r="A9" s="13"/>
      <c r="B9" s="389"/>
      <c r="C9" s="389"/>
      <c r="D9" s="389"/>
      <c r="E9" s="418"/>
      <c r="F9" s="32" t="s">
        <v>41</v>
      </c>
      <c r="G9" s="31" t="s">
        <v>40</v>
      </c>
      <c r="H9" s="382"/>
      <c r="I9" s="392"/>
      <c r="J9" s="30" t="s">
        <v>43</v>
      </c>
      <c r="K9" s="29" t="s">
        <v>42</v>
      </c>
      <c r="L9" s="420"/>
      <c r="M9" s="28" t="s">
        <v>41</v>
      </c>
      <c r="N9" s="27" t="s">
        <v>40</v>
      </c>
      <c r="O9" s="382"/>
      <c r="P9" s="418"/>
      <c r="Q9" s="389"/>
      <c r="R9" s="390"/>
      <c r="S9" s="389"/>
      <c r="T9" s="392"/>
      <c r="U9" s="389"/>
      <c r="V9" s="26" t="s">
        <v>583</v>
      </c>
      <c r="W9" s="26" t="s">
        <v>39</v>
      </c>
      <c r="X9" s="26" t="s">
        <v>583</v>
      </c>
      <c r="Y9" s="26" t="s">
        <v>39</v>
      </c>
      <c r="Z9" s="26" t="s">
        <v>583</v>
      </c>
      <c r="AA9" s="26" t="s">
        <v>39</v>
      </c>
      <c r="AB9" s="26" t="s">
        <v>583</v>
      </c>
      <c r="AC9" s="26" t="s">
        <v>39</v>
      </c>
    </row>
    <row r="10" spans="1:29" s="15" customFormat="1" ht="208.5" customHeight="1">
      <c r="A10" s="23"/>
      <c r="B10" s="17" t="s">
        <v>233</v>
      </c>
      <c r="C10" s="22" t="s">
        <v>234</v>
      </c>
      <c r="D10" s="17" t="s">
        <v>235</v>
      </c>
      <c r="E10" s="18" t="s">
        <v>14</v>
      </c>
      <c r="F10" s="17">
        <v>2</v>
      </c>
      <c r="G10" s="17">
        <v>3</v>
      </c>
      <c r="H10" s="20" t="str">
        <f>INDEX([10]Listas!$L$4:$P$8,F10,G10)</f>
        <v>MODERADA</v>
      </c>
      <c r="I10" s="21" t="s">
        <v>236</v>
      </c>
      <c r="J10" s="19" t="s">
        <v>20</v>
      </c>
      <c r="K10" s="19" t="str">
        <f>IF('[10]Evaluación de Controles'!F47="X","Probabilidad",IF('[10]Evaluación de Controles'!H47="X","Impacto",))</f>
        <v>Probabilidad</v>
      </c>
      <c r="L10" s="17">
        <f>'[10]Evaluación de Controles'!X47</f>
        <v>85</v>
      </c>
      <c r="M10" s="17">
        <f>IF('[10]Evaluación de Controles'!F47="X",IF(L10&gt;75,IF(F10&gt;2,F10-2,IF(F10&gt;1,F10-1,F10)),IF(L10&gt;50,IF(F10&gt;1,F10-1,F10),F10)),F10)</f>
        <v>1</v>
      </c>
      <c r="N10" s="17">
        <f>IF('[10]Evaluación de Controles'!H47="X",IF(L10&gt;75,IF(G10&gt;2,G10-2,IF(G10&gt;1,G10-1,G10)),IF(L10&gt;50,IF(G10&gt;1,G10-1,G10),G10)),G10)</f>
        <v>1</v>
      </c>
      <c r="O10" s="20" t="str">
        <f>INDEX([10]Listas!$L$4:$P$8,M10,N10)</f>
        <v>BAJA</v>
      </c>
      <c r="P10" s="19" t="s">
        <v>484</v>
      </c>
      <c r="Q10" s="17" t="s">
        <v>237</v>
      </c>
      <c r="R10" s="18" t="s">
        <v>151</v>
      </c>
      <c r="S10" s="17" t="s">
        <v>238</v>
      </c>
      <c r="T10" s="17" t="s">
        <v>239</v>
      </c>
      <c r="U10" s="17" t="s">
        <v>240</v>
      </c>
      <c r="V10" s="67">
        <v>1</v>
      </c>
      <c r="W10" s="377" t="s">
        <v>715</v>
      </c>
      <c r="X10" s="67">
        <v>1</v>
      </c>
      <c r="Y10" s="333" t="s">
        <v>732</v>
      </c>
      <c r="Z10" s="67">
        <v>1</v>
      </c>
      <c r="AA10" s="333" t="s">
        <v>789</v>
      </c>
      <c r="AB10" s="67">
        <v>1</v>
      </c>
      <c r="AC10" s="318" t="s">
        <v>732</v>
      </c>
    </row>
    <row r="11" spans="1:29" s="15" customFormat="1" ht="212.25" customHeight="1">
      <c r="A11" s="23"/>
      <c r="B11" s="17" t="s">
        <v>241</v>
      </c>
      <c r="C11" s="22" t="s">
        <v>242</v>
      </c>
      <c r="D11" s="17" t="s">
        <v>243</v>
      </c>
      <c r="E11" s="18" t="s">
        <v>14</v>
      </c>
      <c r="F11" s="17">
        <v>2</v>
      </c>
      <c r="G11" s="17">
        <v>2</v>
      </c>
      <c r="H11" s="20" t="str">
        <f>INDEX([10]Listas!$L$4:$P$8,F11,G11)</f>
        <v>BAJA</v>
      </c>
      <c r="I11" s="21" t="s">
        <v>244</v>
      </c>
      <c r="J11" s="19" t="s">
        <v>12</v>
      </c>
      <c r="K11" s="19" t="str">
        <f>IF('[10]Evaluación de Controles'!F48="X","Probabilidad",IF('[10]Evaluación de Controles'!H48="X","Impacto",))</f>
        <v>Probabilidad</v>
      </c>
      <c r="L11" s="17">
        <f>'[10]Evaluación de Controles'!X48</f>
        <v>85</v>
      </c>
      <c r="M11" s="17">
        <f>IF('[10]Evaluación de Controles'!F48="X",IF(L11&gt;75,IF(F11&gt;2,F11-2,IF(F11&gt;1,F11-1,F11)),IF(L11&gt;50,IF(F11&gt;1,F11-1,F11),F11)),F11)</f>
        <v>1</v>
      </c>
      <c r="N11" s="17" t="e">
        <f>IF('[10]Evaluación de Controles'!H48="X",IF(L11&gt;75,IF(G11&gt;2,G11-2,IF(G11&gt;1,G11-1,G11)),IF(L11&gt;50,IF(G11&gt;1,G11-1,G11),G11)),G11)</f>
        <v>#REF!</v>
      </c>
      <c r="O11" s="20" t="e">
        <f>INDEX([10]Listas!$L$4:$P$8,M11,N11)</f>
        <v>#REF!</v>
      </c>
      <c r="P11" s="19" t="s">
        <v>484</v>
      </c>
      <c r="Q11" s="17" t="s">
        <v>245</v>
      </c>
      <c r="R11" s="18" t="s">
        <v>93</v>
      </c>
      <c r="S11" s="17" t="s">
        <v>238</v>
      </c>
      <c r="T11" s="17" t="s">
        <v>246</v>
      </c>
      <c r="U11" s="17" t="s">
        <v>247</v>
      </c>
      <c r="V11" s="67">
        <v>1</v>
      </c>
      <c r="W11" s="377" t="s">
        <v>716</v>
      </c>
      <c r="X11" s="67">
        <v>1</v>
      </c>
      <c r="Y11" s="333" t="s">
        <v>733</v>
      </c>
      <c r="Z11" s="67">
        <v>1</v>
      </c>
      <c r="AA11" s="333" t="s">
        <v>790</v>
      </c>
      <c r="AB11" s="67">
        <v>1</v>
      </c>
      <c r="AC11" s="318" t="s">
        <v>829</v>
      </c>
    </row>
    <row r="12" spans="1:29" s="15" customFormat="1" ht="201" customHeight="1">
      <c r="A12" s="23"/>
      <c r="B12" s="17" t="s">
        <v>248</v>
      </c>
      <c r="C12" s="22" t="s">
        <v>249</v>
      </c>
      <c r="D12" s="17" t="s">
        <v>250</v>
      </c>
      <c r="E12" s="18" t="s">
        <v>14</v>
      </c>
      <c r="F12" s="17">
        <v>2</v>
      </c>
      <c r="G12" s="17">
        <v>2</v>
      </c>
      <c r="H12" s="20" t="str">
        <f>INDEX([10]Listas!$L$4:$P$8,F12,G12)</f>
        <v>BAJA</v>
      </c>
      <c r="I12" s="21" t="s">
        <v>251</v>
      </c>
      <c r="J12" s="19" t="s">
        <v>12</v>
      </c>
      <c r="K12" s="19" t="str">
        <f>IF('[10]Evaluación de Controles'!F49="X","Probabilidad",IF('[10]Evaluación de Controles'!H49="X","Impacto",))</f>
        <v>Probabilidad</v>
      </c>
      <c r="L12" s="17">
        <f>'[10]Evaluación de Controles'!X49</f>
        <v>40</v>
      </c>
      <c r="M12" s="17">
        <f>IF('[10]Evaluación de Controles'!F49="X",IF(L12&gt;75,IF(F12&gt;2,F12-2,IF(F12&gt;1,F12-1,F12)),IF(L12&gt;50,IF(F12&gt;1,F12-1,F12),F12)),F12)</f>
        <v>2</v>
      </c>
      <c r="N12" s="17">
        <f>IF('[10]Evaluación de Controles'!H49="X",IF(L12&gt;75,IF(G12&gt;2,G12-2,IF(G12&gt;1,G12-1,G12)),IF(L12&gt;50,IF(G12&gt;1,G12-1,G12),G12)),G12)</f>
        <v>2</v>
      </c>
      <c r="O12" s="20" t="str">
        <f>INDEX([10]Listas!$L$4:$P$8,M12,N12)</f>
        <v>BAJA</v>
      </c>
      <c r="P12" s="19" t="s">
        <v>484</v>
      </c>
      <c r="Q12" s="17" t="s">
        <v>684</v>
      </c>
      <c r="R12" s="18" t="s">
        <v>252</v>
      </c>
      <c r="S12" s="17" t="s">
        <v>253</v>
      </c>
      <c r="T12" s="17" t="s">
        <v>254</v>
      </c>
      <c r="U12" s="17" t="s">
        <v>255</v>
      </c>
      <c r="V12" s="67">
        <v>1</v>
      </c>
      <c r="W12" s="377" t="s">
        <v>717</v>
      </c>
      <c r="X12" s="67">
        <v>1</v>
      </c>
      <c r="Y12" s="333" t="s">
        <v>734</v>
      </c>
      <c r="Z12" s="67">
        <v>1</v>
      </c>
      <c r="AA12" s="333" t="s">
        <v>791</v>
      </c>
      <c r="AB12" s="67">
        <v>1</v>
      </c>
      <c r="AC12" s="318" t="s">
        <v>830</v>
      </c>
    </row>
    <row r="13" spans="1:29" s="15" customFormat="1" ht="105.75" hidden="1" customHeight="1">
      <c r="A13" s="23"/>
      <c r="B13" s="17"/>
      <c r="C13" s="22"/>
      <c r="D13" s="17"/>
      <c r="E13" s="18"/>
      <c r="F13" s="17"/>
      <c r="G13" s="17"/>
      <c r="H13" s="20"/>
      <c r="I13" s="21"/>
      <c r="J13" s="19"/>
      <c r="K13" s="19"/>
      <c r="L13" s="17"/>
      <c r="M13" s="17"/>
      <c r="N13" s="17"/>
      <c r="O13" s="20"/>
      <c r="P13" s="19"/>
      <c r="Q13" s="17"/>
      <c r="R13" s="18"/>
      <c r="S13" s="17"/>
      <c r="T13" s="17"/>
      <c r="U13" s="17"/>
    </row>
    <row r="14" spans="1:29" s="15" customFormat="1" ht="109.5" hidden="1" customHeight="1">
      <c r="A14" s="23"/>
      <c r="B14" s="17"/>
      <c r="C14" s="22"/>
      <c r="D14" s="17"/>
      <c r="E14" s="18"/>
      <c r="F14" s="17"/>
      <c r="G14" s="17"/>
      <c r="H14" s="20"/>
      <c r="I14" s="21"/>
      <c r="J14" s="19"/>
      <c r="K14" s="19"/>
      <c r="L14" s="17"/>
      <c r="M14" s="17"/>
      <c r="N14" s="17"/>
      <c r="O14" s="20"/>
      <c r="P14" s="19"/>
      <c r="Q14" s="17"/>
      <c r="R14" s="18"/>
      <c r="S14" s="17"/>
      <c r="T14" s="17"/>
      <c r="U14" s="17"/>
    </row>
    <row r="15" spans="1:29">
      <c r="C15" s="14"/>
      <c r="L15" s="8"/>
    </row>
    <row r="16" spans="1:29">
      <c r="B16" s="9"/>
      <c r="C16" s="9"/>
      <c r="D16" s="9"/>
      <c r="E16" s="9"/>
      <c r="F16" s="400" t="s">
        <v>6</v>
      </c>
      <c r="G16" s="400"/>
      <c r="H16" s="7">
        <f>COUNTIF(H10:H12,"BAJA")</f>
        <v>2</v>
      </c>
      <c r="L16" s="8"/>
      <c r="M16" s="400" t="s">
        <v>6</v>
      </c>
      <c r="N16" s="400"/>
      <c r="O16" s="7">
        <f>COUNTIF(O10:O12,"BAJA")</f>
        <v>2</v>
      </c>
    </row>
    <row r="17" spans="2:21">
      <c r="B17" s="433"/>
      <c r="C17" s="433"/>
      <c r="D17" s="433"/>
      <c r="E17" s="433"/>
      <c r="F17" s="400" t="s">
        <v>5</v>
      </c>
      <c r="G17" s="400"/>
      <c r="H17" s="7">
        <f>COUNTIF(H10:H12,"MODERADA")</f>
        <v>1</v>
      </c>
      <c r="L17" s="9"/>
      <c r="M17" s="400" t="s">
        <v>5</v>
      </c>
      <c r="N17" s="400"/>
      <c r="O17" s="7">
        <f>COUNTIF(O10:O12,"MODERADA")</f>
        <v>0</v>
      </c>
    </row>
    <row r="18" spans="2:21">
      <c r="B18" s="12"/>
      <c r="D18" s="12"/>
      <c r="F18" s="400" t="s">
        <v>4</v>
      </c>
      <c r="G18" s="400"/>
      <c r="H18" s="7">
        <f>COUNTIF(H10:H12,"ALTA")</f>
        <v>0</v>
      </c>
      <c r="M18" s="400" t="s">
        <v>4</v>
      </c>
      <c r="N18" s="400"/>
      <c r="O18" s="7">
        <f>COUNTIF(O10:O12,"ALTA")</f>
        <v>0</v>
      </c>
      <c r="P18" s="1"/>
      <c r="U18" s="1"/>
    </row>
    <row r="19" spans="2:21" ht="15.75">
      <c r="B19" s="11" t="s">
        <v>3</v>
      </c>
      <c r="D19" s="10" t="s">
        <v>2</v>
      </c>
      <c r="F19" s="400" t="s">
        <v>1</v>
      </c>
      <c r="G19" s="400"/>
      <c r="H19" s="7">
        <f>COUNTIF(H10:H12,"EXTREMA")</f>
        <v>0</v>
      </c>
      <c r="M19" s="400" t="s">
        <v>1</v>
      </c>
      <c r="N19" s="400"/>
      <c r="O19" s="7">
        <f>COUNTIF(O10:O12,"EXTREMA")</f>
        <v>0</v>
      </c>
      <c r="P19" s="1"/>
      <c r="U19" s="1"/>
    </row>
    <row r="20" spans="2:21">
      <c r="L20" s="1" t="s">
        <v>0</v>
      </c>
      <c r="O20" s="1"/>
      <c r="P20" s="1"/>
      <c r="U20" s="1"/>
    </row>
    <row r="21" spans="2:21">
      <c r="O21" s="1"/>
      <c r="P21" s="1"/>
      <c r="U21" s="1"/>
    </row>
    <row r="22" spans="2:21" ht="15.75">
      <c r="B22" s="6"/>
      <c r="C22" s="5"/>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pans="8:21">
      <c r="O33" s="1"/>
      <c r="P33" s="1"/>
      <c r="U33" s="1"/>
    </row>
    <row r="34" spans="8:21">
      <c r="H34" s="1"/>
      <c r="I34" s="1"/>
      <c r="J34" s="1"/>
      <c r="O34" s="1"/>
      <c r="P34" s="1"/>
      <c r="U34" s="1"/>
    </row>
    <row r="35" spans="8:21">
      <c r="H35" s="1"/>
      <c r="I35" s="1"/>
      <c r="J35" s="1"/>
      <c r="O35" s="1"/>
      <c r="P35" s="1"/>
      <c r="U35" s="1"/>
    </row>
    <row r="36" spans="8:21">
      <c r="H36" s="1"/>
      <c r="I36" s="1"/>
      <c r="J36" s="1"/>
      <c r="O36" s="1"/>
      <c r="P36" s="1"/>
      <c r="U36" s="1"/>
    </row>
    <row r="37" spans="8:21">
      <c r="H37" s="1"/>
      <c r="I37" s="1"/>
      <c r="J37" s="1"/>
      <c r="O37" s="1"/>
      <c r="P37" s="1"/>
      <c r="U37" s="1"/>
    </row>
    <row r="38" spans="8:21">
      <c r="H38" s="1"/>
      <c r="I38" s="1"/>
      <c r="J38" s="1"/>
      <c r="O38" s="1"/>
      <c r="P38" s="1"/>
      <c r="U38" s="1"/>
    </row>
    <row r="39" spans="8:21">
      <c r="H39" s="1"/>
      <c r="I39" s="1"/>
      <c r="J39" s="1"/>
      <c r="O39" s="1"/>
      <c r="P39" s="1"/>
      <c r="U39" s="1"/>
    </row>
    <row r="40" spans="8:21">
      <c r="H40" s="1"/>
      <c r="I40" s="1"/>
      <c r="J40" s="1"/>
      <c r="O40" s="1"/>
      <c r="P40" s="1"/>
      <c r="U40" s="1"/>
    </row>
    <row r="41" spans="8:21">
      <c r="H41" s="1"/>
      <c r="I41" s="1"/>
      <c r="J41" s="1"/>
      <c r="O41" s="1"/>
      <c r="P41" s="1"/>
      <c r="U41" s="1"/>
    </row>
    <row r="42" spans="8:21">
      <c r="H42" s="1"/>
      <c r="I42" s="1"/>
      <c r="J42" s="1"/>
      <c r="O42" s="1"/>
      <c r="P42" s="1"/>
      <c r="U42" s="1"/>
    </row>
    <row r="43" spans="8:21">
      <c r="H43" s="1"/>
      <c r="I43" s="1"/>
      <c r="J43" s="1"/>
      <c r="O43" s="1"/>
      <c r="P43" s="1"/>
      <c r="U43" s="1"/>
    </row>
    <row r="44" spans="8:21">
      <c r="H44" s="1"/>
      <c r="I44" s="1"/>
      <c r="J44" s="1"/>
      <c r="O44" s="1"/>
      <c r="P44" s="1"/>
      <c r="U44" s="1"/>
    </row>
    <row r="45" spans="8:21">
      <c r="H45" s="1"/>
      <c r="I45" s="1"/>
      <c r="J45" s="1"/>
      <c r="O45" s="1"/>
      <c r="P45" s="1"/>
      <c r="U45" s="1"/>
    </row>
    <row r="46" spans="8:21">
      <c r="H46" s="1"/>
      <c r="I46" s="1"/>
      <c r="J46" s="1"/>
      <c r="O46" s="1"/>
      <c r="P46" s="1"/>
      <c r="U46" s="1"/>
    </row>
    <row r="47" spans="8:21">
      <c r="H47" s="1"/>
      <c r="I47" s="1"/>
      <c r="J47" s="1"/>
      <c r="O47" s="1"/>
      <c r="P47" s="1"/>
      <c r="U47" s="1"/>
    </row>
    <row r="48" spans="8:21">
      <c r="H48" s="1"/>
      <c r="I48" s="1"/>
      <c r="J48" s="1"/>
      <c r="O48" s="1"/>
      <c r="P48" s="1"/>
      <c r="U48" s="1"/>
    </row>
    <row r="49" s="1" customFormat="1"/>
    <row r="50" s="1" customFormat="1"/>
    <row r="51" s="1" customFormat="1"/>
    <row r="52" s="1" customFormat="1"/>
    <row r="53" s="1" customFormat="1"/>
    <row r="54" s="1" customFormat="1"/>
    <row r="55" s="1" customFormat="1"/>
    <row r="56" s="1" customFormat="1"/>
    <row r="57" s="1" customFormat="1"/>
  </sheetData>
  <autoFilter ref="B8:AC12">
    <filterColumn colId="4" showButton="0"/>
    <filterColumn colId="8" showButton="0"/>
    <filterColumn colId="11" showButton="0"/>
    <filterColumn colId="20" showButton="0"/>
    <filterColumn colId="22" showButton="0"/>
    <filterColumn colId="24" showButton="0"/>
    <filterColumn colId="26" showButton="0"/>
  </autoFilter>
  <mergeCells count="36">
    <mergeCell ref="E1:U1"/>
    <mergeCell ref="E2:U2"/>
    <mergeCell ref="S5:U5"/>
    <mergeCell ref="V8:W8"/>
    <mergeCell ref="E5:P5"/>
    <mergeCell ref="Q5:R5"/>
    <mergeCell ref="Z8:AA8"/>
    <mergeCell ref="AB8:AC8"/>
    <mergeCell ref="E6:U6"/>
    <mergeCell ref="Q8:Q9"/>
    <mergeCell ref="S8:S9"/>
    <mergeCell ref="T8:T9"/>
    <mergeCell ref="J8:K8"/>
    <mergeCell ref="L8:L9"/>
    <mergeCell ref="M8:N8"/>
    <mergeCell ref="X8:Y8"/>
    <mergeCell ref="U8:U9"/>
    <mergeCell ref="F19:G19"/>
    <mergeCell ref="M19:N19"/>
    <mergeCell ref="F18:G18"/>
    <mergeCell ref="M18:N18"/>
    <mergeCell ref="R8:R9"/>
    <mergeCell ref="I8:I9"/>
    <mergeCell ref="F16:G16"/>
    <mergeCell ref="M16:N16"/>
    <mergeCell ref="F8:G8"/>
    <mergeCell ref="H8:H9"/>
    <mergeCell ref="B17:E17"/>
    <mergeCell ref="O8:O9"/>
    <mergeCell ref="P8:P9"/>
    <mergeCell ref="F17:G17"/>
    <mergeCell ref="M17:N17"/>
    <mergeCell ref="D8:D9"/>
    <mergeCell ref="B8:B9"/>
    <mergeCell ref="C8:C9"/>
    <mergeCell ref="E8:E9"/>
  </mergeCells>
  <conditionalFormatting sqref="E15:F1048576 E7:F7 F10:G14 M7:N7 M15:N1048576">
    <cfRule type="colorScale" priority="78">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H7:H9 O7:O9">
    <cfRule type="cellIs" dxfId="58" priority="7" operator="equal">
      <formula>"EXTREMA"</formula>
    </cfRule>
    <cfRule type="cellIs" dxfId="57" priority="8" operator="equal">
      <formula>"ALTA"</formula>
    </cfRule>
    <cfRule type="cellIs" dxfId="56" priority="9" operator="equal">
      <formula>"MODERADA"</formula>
    </cfRule>
    <cfRule type="cellIs" dxfId="55" priority="10" operator="equal">
      <formula>"BAJA"</formula>
    </cfRule>
  </conditionalFormatting>
  <conditionalFormatting sqref="H10:H14">
    <cfRule type="cellIs" dxfId="54" priority="16" operator="equal">
      <formula>"EXTREMA"</formula>
    </cfRule>
    <cfRule type="cellIs" dxfId="53" priority="17" operator="equal">
      <formula>"ALTA"</formula>
    </cfRule>
    <cfRule type="cellIs" dxfId="52" priority="18" operator="equal">
      <formula>"MODERADA"</formula>
    </cfRule>
    <cfRule type="cellIs" dxfId="51" priority="19" operator="equal">
      <formula>"BAJA"</formula>
    </cfRule>
  </conditionalFormatting>
  <conditionalFormatting sqref="H15:H1048576">
    <cfRule type="cellIs" dxfId="50" priority="52" operator="equal">
      <formula>"BAJA"</formula>
    </cfRule>
    <cfRule type="cellIs" dxfId="49" priority="51" operator="equal">
      <formula>"MODERADA"</formula>
    </cfRule>
    <cfRule type="cellIs" dxfId="48" priority="50" operator="equal">
      <formula>"ALTA"</formula>
    </cfRule>
    <cfRule type="cellIs" dxfId="47" priority="49"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46" priority="5" operator="equal">
      <formula>"BAJA"</formula>
    </cfRule>
    <cfRule type="cellIs" dxfId="45" priority="4" operator="equal">
      <formula>"MODERADA"</formula>
    </cfRule>
    <cfRule type="cellIs" dxfId="44" priority="3" operator="equal">
      <formula>"ALTA"</formula>
    </cfRule>
    <cfRule type="cellIs" dxfId="43" priority="2" operator="equal">
      <formula>"EXTREMA"</formula>
    </cfRule>
  </conditionalFormatting>
  <conditionalFormatting sqref="M16:M19">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M10:N14">
    <cfRule type="colorScale" priority="11">
      <colorScale>
        <cfvo type="num" val="1"/>
        <cfvo type="num" val="3"/>
        <cfvo type="num" val="5"/>
        <color theme="6" tint="-0.499984740745262"/>
        <color rgb="FFFFFF00"/>
        <color rgb="FFC00000"/>
      </colorScale>
    </cfRule>
  </conditionalFormatting>
  <conditionalFormatting sqref="O10:O14">
    <cfRule type="cellIs" dxfId="42" priority="15" operator="equal">
      <formula>"BAJA"</formula>
    </cfRule>
    <cfRule type="cellIs" dxfId="41" priority="14" operator="equal">
      <formula>"MODERADA"</formula>
    </cfRule>
    <cfRule type="cellIs" dxfId="40" priority="13" operator="equal">
      <formula>"ALTA"</formula>
    </cfRule>
    <cfRule type="cellIs" dxfId="39" priority="12" operator="equal">
      <formula>"EXTREMA"</formula>
    </cfRule>
  </conditionalFormatting>
  <conditionalFormatting sqref="O15:O1048576">
    <cfRule type="cellIs" dxfId="38" priority="21" operator="equal">
      <formula>"ALTA"</formula>
    </cfRule>
    <cfRule type="cellIs" dxfId="37" priority="22" operator="equal">
      <formula>"MODERADA"</formula>
    </cfRule>
    <cfRule type="cellIs" dxfId="36" priority="23" operator="equal">
      <formula>"BAJA"</formula>
    </cfRule>
    <cfRule type="cellIs" dxfId="35" priority="20" operator="equal">
      <formula>"EXTREMA"</formula>
    </cfRule>
  </conditionalFormatting>
  <printOptions horizontalCentered="1"/>
  <pageMargins left="0.31496062992125984" right="0.11811023622047245" top="0.35433070866141736" bottom="0.35433070866141736" header="0.31496062992125984" footer="0.31496062992125984"/>
  <pageSetup paperSize="5" scale="42" fitToHeight="99" orientation="landscape"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pageSetUpPr fitToPage="1"/>
  </sheetPr>
  <dimension ref="A1:Y47"/>
  <sheetViews>
    <sheetView view="pageBreakPreview" topLeftCell="A39" zoomScale="60" zoomScaleNormal="70" workbookViewId="0">
      <selection activeCell="X42" sqref="X42"/>
    </sheetView>
  </sheetViews>
  <sheetFormatPr baseColWidth="10" defaultColWidth="11.42578125" defaultRowHeight="15"/>
  <cols>
    <col min="1" max="1" width="2.7109375" style="82" customWidth="1"/>
    <col min="2" max="2" width="6.7109375" style="92" customWidth="1"/>
    <col min="3" max="3" width="6.7109375" style="80" customWidth="1"/>
    <col min="4" max="4" width="24.7109375" style="78" customWidth="1"/>
    <col min="5" max="5" width="40.140625" style="95" customWidth="1"/>
    <col min="6" max="6" width="4.7109375" style="13" customWidth="1"/>
    <col min="7" max="7" width="6.140625" style="13" customWidth="1"/>
    <col min="8" max="8" width="4.7109375" style="13" customWidth="1"/>
    <col min="9" max="9" width="5.7109375" style="13" customWidth="1"/>
    <col min="10" max="10" width="6.5703125" style="13" customWidth="1"/>
    <col min="11" max="11" width="10.28515625" style="13" customWidth="1"/>
    <col min="12" max="12" width="4.7109375" style="13" customWidth="1"/>
    <col min="13" max="13" width="6.5703125" style="13" customWidth="1"/>
    <col min="14" max="14" width="4.7109375" style="13" customWidth="1"/>
    <col min="15" max="15" width="7.140625" style="13" customWidth="1"/>
    <col min="16" max="16" width="4.7109375" style="13" customWidth="1"/>
    <col min="17" max="17" width="6.5703125" style="13" customWidth="1"/>
    <col min="18" max="18" width="4.7109375" style="13" customWidth="1"/>
    <col min="19" max="19" width="8.7109375" style="13" customWidth="1"/>
    <col min="20" max="20" width="4.7109375" style="13" customWidth="1"/>
    <col min="21" max="21" width="8.7109375" style="13" customWidth="1"/>
    <col min="22" max="22" width="4.7109375" style="13" customWidth="1"/>
    <col min="23" max="23" width="7.28515625" style="13" customWidth="1"/>
    <col min="24" max="24" width="8.7109375" style="25" customWidth="1"/>
    <col min="25" max="25" width="24.7109375" style="13" customWidth="1"/>
    <col min="26" max="16384" width="11.42578125" style="13"/>
  </cols>
  <sheetData>
    <row r="1" spans="1:25" s="78" customFormat="1" ht="222" customHeight="1">
      <c r="A1" s="77"/>
      <c r="C1" s="79"/>
      <c r="D1" s="482" t="s">
        <v>342</v>
      </c>
      <c r="E1" s="483"/>
      <c r="F1" s="481" t="s">
        <v>343</v>
      </c>
      <c r="G1" s="481"/>
      <c r="H1" s="481" t="s">
        <v>344</v>
      </c>
      <c r="I1" s="481"/>
      <c r="J1" s="481" t="s">
        <v>345</v>
      </c>
      <c r="K1" s="481"/>
      <c r="L1" s="481" t="s">
        <v>346</v>
      </c>
      <c r="M1" s="481"/>
      <c r="N1" s="481" t="s">
        <v>347</v>
      </c>
      <c r="O1" s="481"/>
      <c r="P1" s="481" t="s">
        <v>348</v>
      </c>
      <c r="Q1" s="481"/>
      <c r="R1" s="481" t="s">
        <v>349</v>
      </c>
      <c r="S1" s="481"/>
      <c r="T1" s="481" t="s">
        <v>350</v>
      </c>
      <c r="U1" s="481"/>
      <c r="V1" s="481" t="s">
        <v>351</v>
      </c>
      <c r="W1" s="481"/>
      <c r="X1" s="484" t="s">
        <v>678</v>
      </c>
      <c r="Y1" s="485"/>
    </row>
    <row r="2" spans="1:25" s="78" customFormat="1" ht="18" customHeight="1">
      <c r="A2" s="77"/>
      <c r="B2" s="494" t="s">
        <v>352</v>
      </c>
      <c r="C2" s="495" t="s">
        <v>353</v>
      </c>
      <c r="D2" s="497" t="s">
        <v>354</v>
      </c>
      <c r="E2" s="497" t="s">
        <v>355</v>
      </c>
      <c r="F2" s="486" t="s">
        <v>356</v>
      </c>
      <c r="G2" s="486"/>
      <c r="H2" s="486" t="s">
        <v>356</v>
      </c>
      <c r="I2" s="486"/>
      <c r="J2" s="486" t="s">
        <v>357</v>
      </c>
      <c r="K2" s="486"/>
      <c r="L2" s="486" t="s">
        <v>358</v>
      </c>
      <c r="M2" s="486"/>
      <c r="N2" s="486" t="s">
        <v>357</v>
      </c>
      <c r="O2" s="486"/>
      <c r="P2" s="486" t="s">
        <v>359</v>
      </c>
      <c r="Q2" s="486"/>
      <c r="R2" s="486" t="s">
        <v>357</v>
      </c>
      <c r="S2" s="486"/>
      <c r="T2" s="486" t="s">
        <v>359</v>
      </c>
      <c r="U2" s="486"/>
      <c r="V2" s="486" t="s">
        <v>360</v>
      </c>
      <c r="W2" s="486"/>
      <c r="X2" s="487" t="s">
        <v>361</v>
      </c>
      <c r="Y2" s="489" t="s">
        <v>362</v>
      </c>
    </row>
    <row r="3" spans="1:25" s="25" customFormat="1" ht="33" customHeight="1">
      <c r="A3" s="80"/>
      <c r="B3" s="494"/>
      <c r="C3" s="496"/>
      <c r="D3" s="498"/>
      <c r="E3" s="498"/>
      <c r="F3" s="81" t="s">
        <v>363</v>
      </c>
      <c r="G3" s="81" t="s">
        <v>364</v>
      </c>
      <c r="H3" s="81" t="s">
        <v>363</v>
      </c>
      <c r="I3" s="81" t="s">
        <v>364</v>
      </c>
      <c r="J3" s="81" t="s">
        <v>363</v>
      </c>
      <c r="K3" s="81" t="s">
        <v>364</v>
      </c>
      <c r="L3" s="81" t="s">
        <v>363</v>
      </c>
      <c r="M3" s="81" t="s">
        <v>364</v>
      </c>
      <c r="N3" s="81" t="s">
        <v>363</v>
      </c>
      <c r="O3" s="81" t="s">
        <v>364</v>
      </c>
      <c r="P3" s="81" t="s">
        <v>363</v>
      </c>
      <c r="Q3" s="81" t="s">
        <v>364</v>
      </c>
      <c r="R3" s="81" t="s">
        <v>363</v>
      </c>
      <c r="S3" s="81" t="s">
        <v>364</v>
      </c>
      <c r="T3" s="81" t="s">
        <v>363</v>
      </c>
      <c r="U3" s="81" t="s">
        <v>364</v>
      </c>
      <c r="V3" s="81" t="s">
        <v>363</v>
      </c>
      <c r="W3" s="81" t="s">
        <v>364</v>
      </c>
      <c r="X3" s="488"/>
      <c r="Y3" s="490"/>
    </row>
    <row r="4" spans="1:25" ht="45">
      <c r="B4" s="491" t="s">
        <v>219</v>
      </c>
      <c r="C4" s="83">
        <v>1.1000000000000001</v>
      </c>
      <c r="D4" s="84" t="s">
        <v>365</v>
      </c>
      <c r="E4" s="84" t="s">
        <v>366</v>
      </c>
      <c r="F4" s="85" t="s">
        <v>367</v>
      </c>
      <c r="G4" s="85"/>
      <c r="H4" s="85"/>
      <c r="I4" s="85" t="s">
        <v>367</v>
      </c>
      <c r="J4" s="85"/>
      <c r="K4" s="85" t="s">
        <v>367</v>
      </c>
      <c r="L4" s="85" t="s">
        <v>367</v>
      </c>
      <c r="M4" s="85"/>
      <c r="N4" s="85"/>
      <c r="O4" s="85" t="s">
        <v>367</v>
      </c>
      <c r="P4" s="85" t="s">
        <v>367</v>
      </c>
      <c r="Q4" s="85"/>
      <c r="R4" s="85" t="s">
        <v>367</v>
      </c>
      <c r="S4" s="85"/>
      <c r="T4" s="85" t="s">
        <v>367</v>
      </c>
      <c r="U4" s="85"/>
      <c r="V4" s="85" t="s">
        <v>367</v>
      </c>
      <c r="W4" s="85"/>
      <c r="X4" s="86">
        <f>IF(J4="X",15,0)+IF(L4="X",5,0)+IF(N4="X",15,0)+IF(P4="X",10,0)+IF(R4="X",15,0)+IF(T4="X",10,0)+IF(V4="X",30,0)</f>
        <v>70</v>
      </c>
      <c r="Y4" s="87" t="s">
        <v>368</v>
      </c>
    </row>
    <row r="5" spans="1:25" ht="56.1" customHeight="1">
      <c r="B5" s="492"/>
      <c r="C5" s="83">
        <v>1.2</v>
      </c>
      <c r="D5" s="84" t="s">
        <v>369</v>
      </c>
      <c r="E5" s="84" t="s">
        <v>370</v>
      </c>
      <c r="F5" s="85" t="s">
        <v>367</v>
      </c>
      <c r="G5" s="85"/>
      <c r="H5" s="85" t="s">
        <v>367</v>
      </c>
      <c r="I5" s="85"/>
      <c r="J5" s="85"/>
      <c r="K5" s="85" t="s">
        <v>367</v>
      </c>
      <c r="L5" s="85"/>
      <c r="M5" s="85" t="s">
        <v>367</v>
      </c>
      <c r="N5" s="85"/>
      <c r="O5" s="85" t="s">
        <v>367</v>
      </c>
      <c r="P5" s="85" t="s">
        <v>367</v>
      </c>
      <c r="Q5" s="85"/>
      <c r="R5" s="85"/>
      <c r="S5" s="85" t="s">
        <v>367</v>
      </c>
      <c r="T5" s="85"/>
      <c r="U5" s="85" t="s">
        <v>367</v>
      </c>
      <c r="V5" s="85"/>
      <c r="W5" s="85" t="s">
        <v>367</v>
      </c>
      <c r="X5" s="88">
        <f t="shared" ref="X5:X42" si="0">IF(J5="X",15,0)+IF(L5="X",5,0)+IF(N5="X",15,0)+IF(P5="X",10,0)+IF(R5="X",15,0)+IF(T5="X",10,0)+IF(V5="X",30,0)</f>
        <v>10</v>
      </c>
      <c r="Y5" s="87" t="s">
        <v>368</v>
      </c>
    </row>
    <row r="6" spans="1:25" ht="56.1" customHeight="1">
      <c r="B6" s="492"/>
      <c r="C6" s="83">
        <v>1.3</v>
      </c>
      <c r="D6" s="84" t="s">
        <v>371</v>
      </c>
      <c r="E6" s="84" t="s">
        <v>372</v>
      </c>
      <c r="F6" s="85" t="s">
        <v>367</v>
      </c>
      <c r="G6" s="85"/>
      <c r="H6" s="85" t="s">
        <v>367</v>
      </c>
      <c r="I6" s="85"/>
      <c r="J6" s="85"/>
      <c r="K6" s="85" t="s">
        <v>367</v>
      </c>
      <c r="L6" s="85" t="s">
        <v>367</v>
      </c>
      <c r="M6" s="85"/>
      <c r="N6" s="85"/>
      <c r="O6" s="85" t="s">
        <v>367</v>
      </c>
      <c r="P6" s="85" t="s">
        <v>367</v>
      </c>
      <c r="Q6" s="85"/>
      <c r="R6" s="85" t="s">
        <v>367</v>
      </c>
      <c r="S6" s="85"/>
      <c r="T6" s="85" t="s">
        <v>367</v>
      </c>
      <c r="U6" s="85"/>
      <c r="V6" s="85" t="s">
        <v>367</v>
      </c>
      <c r="W6" s="85"/>
      <c r="X6" s="86">
        <f t="shared" si="0"/>
        <v>70</v>
      </c>
      <c r="Y6" s="87" t="s">
        <v>368</v>
      </c>
    </row>
    <row r="7" spans="1:25" ht="56.1" customHeight="1">
      <c r="B7" s="493"/>
      <c r="C7" s="83">
        <v>1.4</v>
      </c>
      <c r="D7" s="84" t="s">
        <v>373</v>
      </c>
      <c r="E7" s="84" t="s">
        <v>228</v>
      </c>
      <c r="F7" s="85" t="s">
        <v>367</v>
      </c>
      <c r="G7" s="85"/>
      <c r="H7" s="85"/>
      <c r="I7" s="85" t="s">
        <v>367</v>
      </c>
      <c r="J7" s="85"/>
      <c r="K7" s="85" t="s">
        <v>367</v>
      </c>
      <c r="L7" s="85" t="s">
        <v>367</v>
      </c>
      <c r="M7" s="85"/>
      <c r="N7" s="85"/>
      <c r="O7" s="85" t="s">
        <v>367</v>
      </c>
      <c r="P7" s="85" t="s">
        <v>367</v>
      </c>
      <c r="Q7" s="85"/>
      <c r="R7" s="85" t="s">
        <v>367</v>
      </c>
      <c r="S7" s="85"/>
      <c r="T7" s="85"/>
      <c r="U7" s="85" t="s">
        <v>367</v>
      </c>
      <c r="V7" s="85"/>
      <c r="W7" s="85" t="s">
        <v>367</v>
      </c>
      <c r="X7" s="88">
        <f t="shared" si="0"/>
        <v>30</v>
      </c>
      <c r="Y7" s="87" t="s">
        <v>368</v>
      </c>
    </row>
    <row r="8" spans="1:25" ht="71.25" customHeight="1">
      <c r="B8" s="491" t="s">
        <v>305</v>
      </c>
      <c r="C8" s="83">
        <v>2.1</v>
      </c>
      <c r="D8" s="84" t="s">
        <v>309</v>
      </c>
      <c r="E8" s="84" t="s">
        <v>374</v>
      </c>
      <c r="F8" s="85" t="s">
        <v>367</v>
      </c>
      <c r="G8" s="85"/>
      <c r="H8" s="85"/>
      <c r="I8" s="85" t="s">
        <v>367</v>
      </c>
      <c r="J8" s="85"/>
      <c r="K8" s="85" t="s">
        <v>367</v>
      </c>
      <c r="L8" s="85" t="s">
        <v>367</v>
      </c>
      <c r="M8" s="85"/>
      <c r="N8" s="85"/>
      <c r="O8" s="85" t="s">
        <v>367</v>
      </c>
      <c r="P8" s="85" t="s">
        <v>367</v>
      </c>
      <c r="Q8" s="85"/>
      <c r="R8" s="85" t="s">
        <v>367</v>
      </c>
      <c r="S8" s="85"/>
      <c r="T8" s="85"/>
      <c r="U8" s="85" t="s">
        <v>367</v>
      </c>
      <c r="V8" s="85" t="s">
        <v>367</v>
      </c>
      <c r="W8" s="85"/>
      <c r="X8" s="86">
        <f t="shared" si="0"/>
        <v>60</v>
      </c>
      <c r="Y8" s="87" t="s">
        <v>368</v>
      </c>
    </row>
    <row r="9" spans="1:25" ht="84.75" customHeight="1">
      <c r="B9" s="492"/>
      <c r="C9" s="83" t="s">
        <v>674</v>
      </c>
      <c r="D9" s="84" t="s">
        <v>318</v>
      </c>
      <c r="E9" s="84" t="s">
        <v>375</v>
      </c>
      <c r="F9" s="85" t="s">
        <v>367</v>
      </c>
      <c r="G9" s="85"/>
      <c r="H9" s="85"/>
      <c r="I9" s="85" t="s">
        <v>367</v>
      </c>
      <c r="J9" s="85"/>
      <c r="K9" s="85" t="s">
        <v>367</v>
      </c>
      <c r="L9" s="85"/>
      <c r="M9" s="85" t="s">
        <v>367</v>
      </c>
      <c r="N9" s="85"/>
      <c r="O9" s="85" t="s">
        <v>367</v>
      </c>
      <c r="P9" s="85" t="s">
        <v>367</v>
      </c>
      <c r="Q9" s="85"/>
      <c r="R9" s="85"/>
      <c r="S9" s="85" t="s">
        <v>367</v>
      </c>
      <c r="T9" s="85" t="s">
        <v>367</v>
      </c>
      <c r="U9" s="85"/>
      <c r="V9" s="85"/>
      <c r="W9" s="85" t="s">
        <v>367</v>
      </c>
      <c r="X9" s="86">
        <f t="shared" si="0"/>
        <v>20</v>
      </c>
      <c r="Y9" s="87" t="s">
        <v>368</v>
      </c>
    </row>
    <row r="10" spans="1:25" ht="100.5" customHeight="1">
      <c r="B10" s="491" t="s">
        <v>376</v>
      </c>
      <c r="C10" s="83" t="s">
        <v>675</v>
      </c>
      <c r="D10" s="84" t="s">
        <v>377</v>
      </c>
      <c r="E10" s="84" t="s">
        <v>378</v>
      </c>
      <c r="F10" s="85" t="s">
        <v>367</v>
      </c>
      <c r="G10" s="85"/>
      <c r="H10" s="85" t="s">
        <v>367</v>
      </c>
      <c r="I10" s="85"/>
      <c r="J10" s="85" t="s">
        <v>367</v>
      </c>
      <c r="K10" s="85"/>
      <c r="L10" s="85" t="s">
        <v>367</v>
      </c>
      <c r="M10" s="85"/>
      <c r="N10" s="85"/>
      <c r="O10" s="85" t="s">
        <v>367</v>
      </c>
      <c r="P10" s="85" t="s">
        <v>367</v>
      </c>
      <c r="Q10" s="85"/>
      <c r="R10" s="85" t="s">
        <v>367</v>
      </c>
      <c r="S10" s="85"/>
      <c r="T10" s="85" t="s">
        <v>367</v>
      </c>
      <c r="U10" s="85"/>
      <c r="V10" s="85" t="s">
        <v>367</v>
      </c>
      <c r="W10" s="85"/>
      <c r="X10" s="86">
        <f t="shared" si="0"/>
        <v>85</v>
      </c>
      <c r="Y10" s="87" t="s">
        <v>368</v>
      </c>
    </row>
    <row r="11" spans="1:25" ht="70.5" customHeight="1">
      <c r="B11" s="492"/>
      <c r="C11" s="83" t="s">
        <v>676</v>
      </c>
      <c r="D11" s="84" t="s">
        <v>330</v>
      </c>
      <c r="E11" s="84" t="s">
        <v>379</v>
      </c>
      <c r="F11" s="85" t="s">
        <v>367</v>
      </c>
      <c r="G11" s="85"/>
      <c r="H11" s="85" t="s">
        <v>367</v>
      </c>
      <c r="I11" s="85"/>
      <c r="J11" s="85"/>
      <c r="K11" s="85" t="s">
        <v>367</v>
      </c>
      <c r="L11" s="85"/>
      <c r="M11" s="85" t="s">
        <v>367</v>
      </c>
      <c r="N11" s="85"/>
      <c r="O11" s="85" t="s">
        <v>367</v>
      </c>
      <c r="P11" s="85" t="s">
        <v>367</v>
      </c>
      <c r="Q11" s="85"/>
      <c r="R11" s="85" t="s">
        <v>367</v>
      </c>
      <c r="S11" s="85"/>
      <c r="T11" s="85" t="s">
        <v>367</v>
      </c>
      <c r="U11" s="85"/>
      <c r="V11" s="85" t="s">
        <v>367</v>
      </c>
      <c r="W11" s="85"/>
      <c r="X11" s="86">
        <f t="shared" si="0"/>
        <v>65</v>
      </c>
      <c r="Y11" s="87" t="s">
        <v>368</v>
      </c>
    </row>
    <row r="12" spans="1:25" ht="69.75" customHeight="1">
      <c r="B12" s="492"/>
      <c r="C12" s="83" t="s">
        <v>677</v>
      </c>
      <c r="D12" s="84" t="s">
        <v>338</v>
      </c>
      <c r="E12" s="84" t="s">
        <v>340</v>
      </c>
      <c r="F12" s="85" t="s">
        <v>367</v>
      </c>
      <c r="G12" s="85"/>
      <c r="H12" s="85"/>
      <c r="I12" s="85" t="s">
        <v>367</v>
      </c>
      <c r="J12" s="85"/>
      <c r="K12" s="85" t="s">
        <v>367</v>
      </c>
      <c r="L12" s="85" t="s">
        <v>367</v>
      </c>
      <c r="M12" s="85"/>
      <c r="N12" s="85"/>
      <c r="O12" s="85" t="s">
        <v>367</v>
      </c>
      <c r="P12" s="85" t="s">
        <v>367</v>
      </c>
      <c r="Q12" s="85"/>
      <c r="R12" s="85" t="s">
        <v>367</v>
      </c>
      <c r="S12" s="85"/>
      <c r="T12" s="85"/>
      <c r="U12" s="85" t="s">
        <v>367</v>
      </c>
      <c r="V12" s="85" t="s">
        <v>367</v>
      </c>
      <c r="W12" s="85"/>
      <c r="X12" s="86">
        <f t="shared" si="0"/>
        <v>60</v>
      </c>
      <c r="Y12" s="87" t="s">
        <v>368</v>
      </c>
    </row>
    <row r="13" spans="1:25" ht="111" customHeight="1">
      <c r="B13" s="491" t="s">
        <v>380</v>
      </c>
      <c r="C13" s="83">
        <v>4.0999999999999996</v>
      </c>
      <c r="D13" s="84" t="s">
        <v>37</v>
      </c>
      <c r="E13" s="84" t="s">
        <v>35</v>
      </c>
      <c r="F13" s="85" t="s">
        <v>367</v>
      </c>
      <c r="G13" s="85"/>
      <c r="H13" s="85"/>
      <c r="I13" s="85" t="s">
        <v>367</v>
      </c>
      <c r="J13" s="85"/>
      <c r="K13" s="85" t="s">
        <v>367</v>
      </c>
      <c r="L13" s="85" t="s">
        <v>367</v>
      </c>
      <c r="M13" s="85"/>
      <c r="N13" s="85"/>
      <c r="O13" s="85" t="s">
        <v>367</v>
      </c>
      <c r="P13" s="85" t="s">
        <v>367</v>
      </c>
      <c r="Q13" s="85"/>
      <c r="R13" s="85"/>
      <c r="S13" s="85" t="s">
        <v>367</v>
      </c>
      <c r="T13" s="85" t="s">
        <v>367</v>
      </c>
      <c r="U13" s="85"/>
      <c r="V13" s="85" t="s">
        <v>367</v>
      </c>
      <c r="W13" s="85"/>
      <c r="X13" s="88">
        <f t="shared" si="0"/>
        <v>55</v>
      </c>
      <c r="Y13" s="87" t="s">
        <v>368</v>
      </c>
    </row>
    <row r="14" spans="1:25" ht="138" customHeight="1">
      <c r="B14" s="492"/>
      <c r="C14" s="83">
        <v>4.2</v>
      </c>
      <c r="D14" s="84" t="s">
        <v>30</v>
      </c>
      <c r="E14" s="84" t="s">
        <v>28</v>
      </c>
      <c r="F14" s="85" t="s">
        <v>367</v>
      </c>
      <c r="G14" s="85"/>
      <c r="H14" s="85"/>
      <c r="I14" s="85" t="s">
        <v>367</v>
      </c>
      <c r="J14" s="85"/>
      <c r="K14" s="85" t="s">
        <v>367</v>
      </c>
      <c r="L14" s="85" t="s">
        <v>367</v>
      </c>
      <c r="M14" s="85"/>
      <c r="N14" s="85"/>
      <c r="O14" s="85" t="s">
        <v>367</v>
      </c>
      <c r="P14" s="85" t="s">
        <v>367</v>
      </c>
      <c r="Q14" s="85"/>
      <c r="R14" s="85" t="s">
        <v>367</v>
      </c>
      <c r="S14" s="85"/>
      <c r="T14" s="85" t="s">
        <v>367</v>
      </c>
      <c r="U14" s="85"/>
      <c r="V14" s="85" t="s">
        <v>367</v>
      </c>
      <c r="W14" s="85"/>
      <c r="X14" s="86">
        <f t="shared" si="0"/>
        <v>70</v>
      </c>
      <c r="Y14" s="87" t="s">
        <v>368</v>
      </c>
    </row>
    <row r="15" spans="1:25" ht="69.75" customHeight="1">
      <c r="B15" s="492"/>
      <c r="C15" s="83">
        <v>4.3</v>
      </c>
      <c r="D15" s="84" t="s">
        <v>22</v>
      </c>
      <c r="E15" s="84" t="s">
        <v>13</v>
      </c>
      <c r="F15" s="85" t="s">
        <v>367</v>
      </c>
      <c r="G15" s="85"/>
      <c r="H15" s="85" t="s">
        <v>367</v>
      </c>
      <c r="I15" s="85"/>
      <c r="J15" s="85"/>
      <c r="K15" s="85" t="s">
        <v>367</v>
      </c>
      <c r="L15" s="85" t="s">
        <v>367</v>
      </c>
      <c r="M15" s="85"/>
      <c r="N15" s="85"/>
      <c r="O15" s="85" t="s">
        <v>367</v>
      </c>
      <c r="P15" s="85" t="s">
        <v>367</v>
      </c>
      <c r="Q15" s="85"/>
      <c r="R15" s="85" t="s">
        <v>367</v>
      </c>
      <c r="S15" s="85"/>
      <c r="T15" s="85" t="s">
        <v>367</v>
      </c>
      <c r="U15" s="85"/>
      <c r="V15" s="85" t="s">
        <v>367</v>
      </c>
      <c r="W15" s="85"/>
      <c r="X15" s="86">
        <f t="shared" si="0"/>
        <v>70</v>
      </c>
      <c r="Y15" s="87" t="s">
        <v>368</v>
      </c>
    </row>
    <row r="16" spans="1:25" ht="71.25" customHeight="1">
      <c r="B16" s="492"/>
      <c r="C16" s="83">
        <v>4.4000000000000004</v>
      </c>
      <c r="D16" s="84" t="s">
        <v>16</v>
      </c>
      <c r="E16" s="84" t="s">
        <v>13</v>
      </c>
      <c r="F16" s="85" t="s">
        <v>367</v>
      </c>
      <c r="G16" s="85"/>
      <c r="H16" s="85" t="s">
        <v>367</v>
      </c>
      <c r="I16" s="85"/>
      <c r="J16" s="85"/>
      <c r="K16" s="85" t="s">
        <v>367</v>
      </c>
      <c r="L16" s="85" t="s">
        <v>367</v>
      </c>
      <c r="M16" s="85"/>
      <c r="N16" s="85"/>
      <c r="O16" s="85" t="s">
        <v>367</v>
      </c>
      <c r="P16" s="85" t="s">
        <v>367</v>
      </c>
      <c r="Q16" s="85"/>
      <c r="R16" s="85" t="s">
        <v>367</v>
      </c>
      <c r="S16" s="85"/>
      <c r="T16" s="85" t="s">
        <v>367</v>
      </c>
      <c r="U16" s="85"/>
      <c r="V16" s="85" t="s">
        <v>367</v>
      </c>
      <c r="W16" s="85"/>
      <c r="X16" s="86">
        <f t="shared" si="0"/>
        <v>70</v>
      </c>
      <c r="Y16" s="87" t="s">
        <v>368</v>
      </c>
    </row>
    <row r="17" spans="2:25" ht="73.5" customHeight="1">
      <c r="B17" s="491" t="s">
        <v>381</v>
      </c>
      <c r="C17" s="83">
        <v>5.0999999999999996</v>
      </c>
      <c r="D17" s="84" t="s">
        <v>183</v>
      </c>
      <c r="E17" s="84" t="s">
        <v>185</v>
      </c>
      <c r="F17" s="85" t="s">
        <v>367</v>
      </c>
      <c r="G17" s="85"/>
      <c r="H17" s="85"/>
      <c r="I17" s="85" t="s">
        <v>367</v>
      </c>
      <c r="J17" s="85" t="s">
        <v>367</v>
      </c>
      <c r="K17" s="85"/>
      <c r="L17" s="85" t="s">
        <v>367</v>
      </c>
      <c r="M17" s="85"/>
      <c r="N17" s="85"/>
      <c r="O17" s="85" t="s">
        <v>367</v>
      </c>
      <c r="P17" s="85" t="s">
        <v>367</v>
      </c>
      <c r="Q17" s="85"/>
      <c r="R17" s="85" t="s">
        <v>367</v>
      </c>
      <c r="S17" s="85"/>
      <c r="T17" s="85" t="s">
        <v>367</v>
      </c>
      <c r="U17" s="85"/>
      <c r="V17" s="85" t="s">
        <v>367</v>
      </c>
      <c r="W17" s="85"/>
      <c r="X17" s="86">
        <f t="shared" si="0"/>
        <v>85</v>
      </c>
      <c r="Y17" s="87" t="s">
        <v>368</v>
      </c>
    </row>
    <row r="18" spans="2:25" ht="106.5" customHeight="1">
      <c r="B18" s="492"/>
      <c r="C18" s="83">
        <v>5.2</v>
      </c>
      <c r="D18" s="84" t="s">
        <v>193</v>
      </c>
      <c r="E18" s="84" t="s">
        <v>195</v>
      </c>
      <c r="F18" s="85" t="s">
        <v>367</v>
      </c>
      <c r="G18" s="85"/>
      <c r="H18" s="85"/>
      <c r="I18" s="85" t="s">
        <v>367</v>
      </c>
      <c r="J18" s="85" t="s">
        <v>367</v>
      </c>
      <c r="K18" s="85"/>
      <c r="L18" s="85" t="s">
        <v>367</v>
      </c>
      <c r="M18" s="85"/>
      <c r="N18" s="85"/>
      <c r="O18" s="85" t="s">
        <v>367</v>
      </c>
      <c r="P18" s="85" t="s">
        <v>367</v>
      </c>
      <c r="Q18" s="85"/>
      <c r="R18" s="85" t="s">
        <v>367</v>
      </c>
      <c r="S18" s="85"/>
      <c r="T18" s="85" t="s">
        <v>367</v>
      </c>
      <c r="U18" s="85"/>
      <c r="V18" s="85" t="s">
        <v>367</v>
      </c>
      <c r="W18" s="85"/>
      <c r="X18" s="86">
        <f t="shared" si="0"/>
        <v>85</v>
      </c>
      <c r="Y18" s="87" t="s">
        <v>368</v>
      </c>
    </row>
    <row r="19" spans="2:25" ht="71.25" customHeight="1">
      <c r="B19" s="492"/>
      <c r="C19" s="83">
        <v>5.3</v>
      </c>
      <c r="D19" s="84" t="s">
        <v>200</v>
      </c>
      <c r="E19" s="84" t="s">
        <v>382</v>
      </c>
      <c r="F19" s="85" t="s">
        <v>367</v>
      </c>
      <c r="G19" s="85"/>
      <c r="H19" s="85"/>
      <c r="I19" s="85" t="s">
        <v>367</v>
      </c>
      <c r="J19" s="85" t="s">
        <v>367</v>
      </c>
      <c r="K19" s="85"/>
      <c r="L19" s="85" t="s">
        <v>367</v>
      </c>
      <c r="M19" s="85"/>
      <c r="N19" s="85"/>
      <c r="O19" s="85" t="s">
        <v>367</v>
      </c>
      <c r="P19" s="85" t="s">
        <v>367</v>
      </c>
      <c r="Q19" s="85"/>
      <c r="R19" s="85" t="s">
        <v>367</v>
      </c>
      <c r="S19" s="85"/>
      <c r="T19" s="85" t="s">
        <v>367</v>
      </c>
      <c r="U19" s="85"/>
      <c r="V19" s="85" t="s">
        <v>367</v>
      </c>
      <c r="W19" s="85"/>
      <c r="X19" s="86">
        <f t="shared" si="0"/>
        <v>85</v>
      </c>
      <c r="Y19" s="87" t="s">
        <v>368</v>
      </c>
    </row>
    <row r="20" spans="2:25" ht="180.75" customHeight="1">
      <c r="B20" s="491" t="s">
        <v>134</v>
      </c>
      <c r="C20" s="83">
        <v>6.1</v>
      </c>
      <c r="D20" s="84" t="s">
        <v>137</v>
      </c>
      <c r="E20" s="84" t="s">
        <v>383</v>
      </c>
      <c r="F20" s="85" t="s">
        <v>367</v>
      </c>
      <c r="G20" s="85"/>
      <c r="H20" s="85" t="s">
        <v>367</v>
      </c>
      <c r="I20" s="85"/>
      <c r="J20" s="85"/>
      <c r="K20" s="85" t="s">
        <v>367</v>
      </c>
      <c r="L20" s="85" t="s">
        <v>367</v>
      </c>
      <c r="M20" s="85"/>
      <c r="N20" s="85" t="s">
        <v>367</v>
      </c>
      <c r="O20" s="85"/>
      <c r="P20" s="85" t="s">
        <v>367</v>
      </c>
      <c r="Q20" s="85"/>
      <c r="R20" s="85" t="s">
        <v>367</v>
      </c>
      <c r="S20" s="85"/>
      <c r="T20" s="85"/>
      <c r="U20" s="85" t="s">
        <v>367</v>
      </c>
      <c r="V20" s="85"/>
      <c r="W20" s="85" t="s">
        <v>367</v>
      </c>
      <c r="X20" s="88">
        <f t="shared" si="0"/>
        <v>45</v>
      </c>
      <c r="Y20" s="87" t="s">
        <v>368</v>
      </c>
    </row>
    <row r="21" spans="2:25" ht="54.75" customHeight="1">
      <c r="B21" s="492"/>
      <c r="C21" s="83">
        <v>6.2</v>
      </c>
      <c r="D21" s="84" t="s">
        <v>147</v>
      </c>
      <c r="E21" s="84" t="s">
        <v>149</v>
      </c>
      <c r="F21" s="85" t="s">
        <v>367</v>
      </c>
      <c r="G21" s="85"/>
      <c r="H21" s="85"/>
      <c r="I21" s="85" t="s">
        <v>367</v>
      </c>
      <c r="J21" s="85"/>
      <c r="K21" s="85" t="s">
        <v>367</v>
      </c>
      <c r="L21" s="85" t="s">
        <v>367</v>
      </c>
      <c r="M21" s="85"/>
      <c r="N21" s="85"/>
      <c r="O21" s="85" t="s">
        <v>367</v>
      </c>
      <c r="P21" s="85" t="s">
        <v>367</v>
      </c>
      <c r="Q21" s="85"/>
      <c r="R21" s="85"/>
      <c r="S21" s="85" t="s">
        <v>367</v>
      </c>
      <c r="T21" s="85" t="s">
        <v>367</v>
      </c>
      <c r="U21" s="85"/>
      <c r="V21" s="85" t="s">
        <v>367</v>
      </c>
      <c r="W21" s="85"/>
      <c r="X21" s="86">
        <f t="shared" si="0"/>
        <v>55</v>
      </c>
      <c r="Y21" s="87" t="s">
        <v>368</v>
      </c>
    </row>
    <row r="22" spans="2:25" ht="56.1" customHeight="1">
      <c r="B22" s="492"/>
      <c r="C22" s="83">
        <v>6.3</v>
      </c>
      <c r="D22" s="84" t="s">
        <v>155</v>
      </c>
      <c r="E22" s="84" t="s">
        <v>157</v>
      </c>
      <c r="F22" s="85" t="s">
        <v>367</v>
      </c>
      <c r="G22" s="85"/>
      <c r="H22" s="85" t="s">
        <v>367</v>
      </c>
      <c r="I22" s="85"/>
      <c r="J22" s="85"/>
      <c r="K22" s="85" t="s">
        <v>367</v>
      </c>
      <c r="L22" s="85" t="s">
        <v>367</v>
      </c>
      <c r="M22" s="85"/>
      <c r="N22" s="85"/>
      <c r="O22" s="85" t="s">
        <v>367</v>
      </c>
      <c r="P22" s="85" t="s">
        <v>367</v>
      </c>
      <c r="Q22" s="85"/>
      <c r="R22" s="85" t="s">
        <v>367</v>
      </c>
      <c r="S22" s="85"/>
      <c r="T22" s="85" t="s">
        <v>367</v>
      </c>
      <c r="U22" s="85"/>
      <c r="V22" s="85" t="s">
        <v>367</v>
      </c>
      <c r="W22" s="85"/>
      <c r="X22" s="86">
        <f t="shared" si="0"/>
        <v>70</v>
      </c>
      <c r="Y22" s="87" t="s">
        <v>368</v>
      </c>
    </row>
    <row r="23" spans="2:25" ht="113.25" customHeight="1">
      <c r="B23" s="492"/>
      <c r="C23" s="83">
        <v>6.4</v>
      </c>
      <c r="D23" s="84" t="s">
        <v>163</v>
      </c>
      <c r="E23" s="84" t="s">
        <v>384</v>
      </c>
      <c r="F23" s="85" t="s">
        <v>367</v>
      </c>
      <c r="G23" s="85"/>
      <c r="H23" s="85"/>
      <c r="I23" s="85" t="s">
        <v>367</v>
      </c>
      <c r="J23" s="85"/>
      <c r="K23" s="85" t="s">
        <v>367</v>
      </c>
      <c r="L23" s="85" t="s">
        <v>367</v>
      </c>
      <c r="M23" s="85"/>
      <c r="N23" s="85"/>
      <c r="O23" s="85" t="s">
        <v>367</v>
      </c>
      <c r="P23" s="85" t="s">
        <v>367</v>
      </c>
      <c r="Q23" s="85"/>
      <c r="R23" s="85" t="s">
        <v>367</v>
      </c>
      <c r="S23" s="85"/>
      <c r="T23" s="85"/>
      <c r="U23" s="85" t="s">
        <v>367</v>
      </c>
      <c r="V23" s="85"/>
      <c r="W23" s="85" t="s">
        <v>367</v>
      </c>
      <c r="X23" s="88">
        <f t="shared" si="0"/>
        <v>30</v>
      </c>
      <c r="Y23" s="87" t="s">
        <v>368</v>
      </c>
    </row>
    <row r="24" spans="2:25" ht="85.5" customHeight="1">
      <c r="B24" s="491" t="s">
        <v>385</v>
      </c>
      <c r="C24" s="83">
        <v>7.1</v>
      </c>
      <c r="D24" s="84" t="s">
        <v>386</v>
      </c>
      <c r="E24" s="84" t="s">
        <v>387</v>
      </c>
      <c r="F24" s="85" t="s">
        <v>367</v>
      </c>
      <c r="G24" s="85"/>
      <c r="H24" s="85"/>
      <c r="I24" s="85" t="s">
        <v>367</v>
      </c>
      <c r="J24" s="85"/>
      <c r="K24" s="85" t="s">
        <v>367</v>
      </c>
      <c r="L24" s="85" t="s">
        <v>367</v>
      </c>
      <c r="M24" s="85"/>
      <c r="N24" s="85"/>
      <c r="O24" s="85" t="s">
        <v>367</v>
      </c>
      <c r="P24" s="85" t="s">
        <v>367</v>
      </c>
      <c r="Q24" s="85"/>
      <c r="R24" s="85" t="s">
        <v>367</v>
      </c>
      <c r="S24" s="85"/>
      <c r="T24" s="85" t="s">
        <v>367</v>
      </c>
      <c r="U24" s="85"/>
      <c r="V24" s="85" t="s">
        <v>367</v>
      </c>
      <c r="W24" s="85"/>
      <c r="X24" s="86">
        <f>IF(J24="X",15,0)+IF(L24="X",5,0)+IF(N24="X",15,0)+IF(P24="X",10,0)+IF(R24="X",15,0)+IF(T24="X",10,0)+IF(V24="X",30,0)</f>
        <v>70</v>
      </c>
      <c r="Y24" s="87" t="s">
        <v>368</v>
      </c>
    </row>
    <row r="25" spans="2:25" ht="85.5" customHeight="1">
      <c r="B25" s="492"/>
      <c r="C25" s="83">
        <v>7.2</v>
      </c>
      <c r="D25" s="84" t="s">
        <v>266</v>
      </c>
      <c r="E25" s="84" t="s">
        <v>387</v>
      </c>
      <c r="F25" s="85" t="s">
        <v>367</v>
      </c>
      <c r="G25" s="85"/>
      <c r="H25" s="85"/>
      <c r="I25" s="85" t="s">
        <v>367</v>
      </c>
      <c r="J25" s="85"/>
      <c r="K25" s="85" t="s">
        <v>367</v>
      </c>
      <c r="L25" s="85" t="s">
        <v>367</v>
      </c>
      <c r="M25" s="85"/>
      <c r="N25" s="85"/>
      <c r="O25" s="85" t="s">
        <v>367</v>
      </c>
      <c r="P25" s="85" t="s">
        <v>367</v>
      </c>
      <c r="Q25" s="85"/>
      <c r="R25" s="85" t="s">
        <v>367</v>
      </c>
      <c r="S25" s="85"/>
      <c r="T25" s="85" t="s">
        <v>367</v>
      </c>
      <c r="U25" s="85"/>
      <c r="V25" s="85" t="s">
        <v>367</v>
      </c>
      <c r="W25" s="85"/>
      <c r="X25" s="86">
        <f t="shared" ref="X25:X27" si="1">IF(J25="X",15,0)+IF(L25="X",5,0)+IF(N25="X",15,0)+IF(P25="X",10,0)+IF(R25="X",15,0)+IF(T25="X",10,0)+IF(V25="X",30,0)</f>
        <v>70</v>
      </c>
      <c r="Y25" s="87" t="s">
        <v>368</v>
      </c>
    </row>
    <row r="26" spans="2:25" ht="66" customHeight="1">
      <c r="B26" s="492"/>
      <c r="C26" s="83">
        <v>7.3</v>
      </c>
      <c r="D26" s="84" t="s">
        <v>272</v>
      </c>
      <c r="E26" s="84" t="s">
        <v>274</v>
      </c>
      <c r="F26" s="85" t="s">
        <v>367</v>
      </c>
      <c r="G26" s="85"/>
      <c r="H26" s="85"/>
      <c r="I26" s="85" t="s">
        <v>367</v>
      </c>
      <c r="J26" s="85"/>
      <c r="K26" s="85" t="s">
        <v>367</v>
      </c>
      <c r="L26" s="85" t="s">
        <v>367</v>
      </c>
      <c r="M26" s="85"/>
      <c r="N26" s="85"/>
      <c r="O26" s="85" t="s">
        <v>367</v>
      </c>
      <c r="P26" s="85" t="s">
        <v>367</v>
      </c>
      <c r="Q26" s="85"/>
      <c r="R26" s="85" t="s">
        <v>367</v>
      </c>
      <c r="S26" s="85"/>
      <c r="T26" s="85" t="s">
        <v>367</v>
      </c>
      <c r="U26" s="85"/>
      <c r="V26" s="85"/>
      <c r="W26" s="85" t="s">
        <v>367</v>
      </c>
      <c r="X26" s="86">
        <f t="shared" si="1"/>
        <v>40</v>
      </c>
      <c r="Y26" s="87" t="s">
        <v>368</v>
      </c>
    </row>
    <row r="27" spans="2:25" ht="76.5" customHeight="1">
      <c r="B27" s="492"/>
      <c r="C27" s="83">
        <v>7.4</v>
      </c>
      <c r="D27" s="84" t="s">
        <v>280</v>
      </c>
      <c r="E27" s="84" t="s">
        <v>282</v>
      </c>
      <c r="F27" s="85" t="s">
        <v>367</v>
      </c>
      <c r="G27" s="85"/>
      <c r="H27" s="85"/>
      <c r="I27" s="85" t="s">
        <v>367</v>
      </c>
      <c r="J27" s="85"/>
      <c r="K27" s="85" t="s">
        <v>367</v>
      </c>
      <c r="L27" s="85" t="s">
        <v>367</v>
      </c>
      <c r="M27" s="85"/>
      <c r="N27" s="85"/>
      <c r="O27" s="85" t="s">
        <v>367</v>
      </c>
      <c r="P27" s="85" t="s">
        <v>367</v>
      </c>
      <c r="Q27" s="85"/>
      <c r="R27" s="85" t="s">
        <v>367</v>
      </c>
      <c r="S27" s="85"/>
      <c r="T27" s="85" t="s">
        <v>367</v>
      </c>
      <c r="U27" s="85"/>
      <c r="V27" s="85"/>
      <c r="W27" s="85" t="s">
        <v>367</v>
      </c>
      <c r="X27" s="88">
        <f t="shared" si="1"/>
        <v>40</v>
      </c>
      <c r="Y27" s="87" t="s">
        <v>368</v>
      </c>
    </row>
    <row r="28" spans="2:25" ht="94.5" customHeight="1">
      <c r="B28" s="491" t="s">
        <v>207</v>
      </c>
      <c r="C28" s="83">
        <v>8.1</v>
      </c>
      <c r="D28" s="84" t="s">
        <v>211</v>
      </c>
      <c r="E28" s="84" t="s">
        <v>388</v>
      </c>
      <c r="F28" s="85" t="s">
        <v>367</v>
      </c>
      <c r="G28" s="85"/>
      <c r="H28" s="85" t="s">
        <v>367</v>
      </c>
      <c r="I28" s="85"/>
      <c r="J28" s="85"/>
      <c r="K28" s="85" t="s">
        <v>367</v>
      </c>
      <c r="L28" s="85" t="s">
        <v>367</v>
      </c>
      <c r="M28" s="85"/>
      <c r="N28" s="85"/>
      <c r="O28" s="85" t="s">
        <v>367</v>
      </c>
      <c r="P28" s="85" t="s">
        <v>367</v>
      </c>
      <c r="Q28" s="85"/>
      <c r="R28" s="85"/>
      <c r="S28" s="85" t="s">
        <v>367</v>
      </c>
      <c r="T28" s="85" t="s">
        <v>367</v>
      </c>
      <c r="U28" s="85"/>
      <c r="V28" s="85"/>
      <c r="W28" s="85" t="s">
        <v>367</v>
      </c>
      <c r="X28" s="88">
        <f>IF(J28="X",15,0)+IF(L28="X",5,0)+IF(N28="X",15,0)+IF(P28="X",10,0)+IF(R28="X",15,0)+IF(T28="X",10,0)+IF(V28="X",30,0)</f>
        <v>25</v>
      </c>
      <c r="Y28" s="87" t="s">
        <v>368</v>
      </c>
    </row>
    <row r="29" spans="2:25" ht="98.25" customHeight="1">
      <c r="B29" s="492"/>
      <c r="C29" s="83">
        <v>8.1999999999999993</v>
      </c>
      <c r="D29" s="84" t="s">
        <v>215</v>
      </c>
      <c r="E29" s="84" t="s">
        <v>389</v>
      </c>
      <c r="F29" s="85" t="s">
        <v>367</v>
      </c>
      <c r="G29" s="85"/>
      <c r="H29" s="85"/>
      <c r="I29" s="85" t="s">
        <v>367</v>
      </c>
      <c r="J29" s="85"/>
      <c r="K29" s="85" t="s">
        <v>367</v>
      </c>
      <c r="L29" s="85"/>
      <c r="M29" s="85" t="s">
        <v>367</v>
      </c>
      <c r="N29" s="85"/>
      <c r="O29" s="85" t="s">
        <v>367</v>
      </c>
      <c r="P29" s="85" t="s">
        <v>367</v>
      </c>
      <c r="Q29" s="85"/>
      <c r="R29" s="85" t="s">
        <v>367</v>
      </c>
      <c r="S29" s="85"/>
      <c r="T29" s="85" t="s">
        <v>367</v>
      </c>
      <c r="U29" s="85"/>
      <c r="V29" s="85" t="s">
        <v>367</v>
      </c>
      <c r="W29" s="85"/>
      <c r="X29" s="86">
        <f>IF(J29="X",15,0)+IF(L29="X",5,0)+IF(N29="X",15,0)+IF(P29="X",10,0)+IF(R29="X",15,0)+IF(T29="X",10,0)+IF(V29="X",30,0)</f>
        <v>65</v>
      </c>
      <c r="Y29" s="87" t="s">
        <v>368</v>
      </c>
    </row>
    <row r="30" spans="2:25" ht="80.25" customHeight="1">
      <c r="B30" s="493"/>
      <c r="C30" s="83">
        <v>8.3000000000000007</v>
      </c>
      <c r="D30" s="84" t="s">
        <v>217</v>
      </c>
      <c r="E30" s="84" t="s">
        <v>390</v>
      </c>
      <c r="F30" s="85" t="s">
        <v>367</v>
      </c>
      <c r="G30" s="85"/>
      <c r="H30" s="85" t="s">
        <v>367</v>
      </c>
      <c r="I30" s="85"/>
      <c r="J30" s="85"/>
      <c r="K30" s="85" t="s">
        <v>367</v>
      </c>
      <c r="L30" s="85" t="s">
        <v>367</v>
      </c>
      <c r="M30" s="85"/>
      <c r="N30" s="85"/>
      <c r="O30" s="85" t="s">
        <v>367</v>
      </c>
      <c r="P30" s="85" t="s">
        <v>367</v>
      </c>
      <c r="Q30" s="85"/>
      <c r="R30" s="85" t="s">
        <v>367</v>
      </c>
      <c r="S30" s="85"/>
      <c r="T30" s="85" t="s">
        <v>367</v>
      </c>
      <c r="U30" s="85"/>
      <c r="V30" s="85" t="s">
        <v>367</v>
      </c>
      <c r="W30" s="85"/>
      <c r="X30" s="86">
        <f>IF(J30="X",15,0)+IF(L30="X",5,0)+IF(N30="X",15,0)+IF(P30="X",10,0)+IF(R30="X",15,0)+IF(T30="X",10,0)+IF(V30="X",30,0)</f>
        <v>70</v>
      </c>
      <c r="Y30" s="87" t="s">
        <v>368</v>
      </c>
    </row>
    <row r="31" spans="2:25" ht="65.25" customHeight="1">
      <c r="B31" s="491" t="s">
        <v>133</v>
      </c>
      <c r="C31" s="83">
        <v>9.1</v>
      </c>
      <c r="D31" s="84" t="s">
        <v>131</v>
      </c>
      <c r="E31" s="84" t="s">
        <v>681</v>
      </c>
      <c r="F31" s="85" t="s">
        <v>367</v>
      </c>
      <c r="G31" s="85"/>
      <c r="H31" s="85"/>
      <c r="I31" s="85" t="s">
        <v>367</v>
      </c>
      <c r="J31" s="85"/>
      <c r="K31" s="85" t="s">
        <v>367</v>
      </c>
      <c r="L31" s="85" t="s">
        <v>367</v>
      </c>
      <c r="M31" s="85"/>
      <c r="N31" s="85"/>
      <c r="O31" s="85" t="s">
        <v>367</v>
      </c>
      <c r="P31" s="85" t="s">
        <v>367</v>
      </c>
      <c r="Q31" s="85"/>
      <c r="R31" s="85" t="s">
        <v>367</v>
      </c>
      <c r="S31" s="85"/>
      <c r="T31" s="85" t="s">
        <v>367</v>
      </c>
      <c r="U31" s="85"/>
      <c r="V31" s="85" t="s">
        <v>367</v>
      </c>
      <c r="W31" s="85"/>
      <c r="X31" s="86">
        <f t="shared" si="0"/>
        <v>70</v>
      </c>
      <c r="Y31" s="87" t="s">
        <v>368</v>
      </c>
    </row>
    <row r="32" spans="2:25" ht="72" customHeight="1">
      <c r="B32" s="492"/>
      <c r="C32" s="83">
        <v>9.1999999999999993</v>
      </c>
      <c r="D32" s="84" t="s">
        <v>125</v>
      </c>
      <c r="E32" s="84" t="s">
        <v>680</v>
      </c>
      <c r="F32" s="85" t="s">
        <v>367</v>
      </c>
      <c r="G32" s="85"/>
      <c r="H32" s="85"/>
      <c r="I32" s="85" t="s">
        <v>367</v>
      </c>
      <c r="J32" s="85"/>
      <c r="K32" s="85" t="s">
        <v>367</v>
      </c>
      <c r="L32" s="85" t="s">
        <v>367</v>
      </c>
      <c r="M32" s="85"/>
      <c r="N32" s="85"/>
      <c r="O32" s="85" t="s">
        <v>367</v>
      </c>
      <c r="P32" s="85" t="s">
        <v>367</v>
      </c>
      <c r="Q32" s="85"/>
      <c r="R32" s="85" t="s">
        <v>367</v>
      </c>
      <c r="S32" s="85"/>
      <c r="T32" s="85" t="s">
        <v>367</v>
      </c>
      <c r="U32" s="85"/>
      <c r="V32" s="85"/>
      <c r="W32" s="85" t="s">
        <v>367</v>
      </c>
      <c r="X32" s="88">
        <f t="shared" si="0"/>
        <v>40</v>
      </c>
      <c r="Y32" s="87" t="s">
        <v>368</v>
      </c>
    </row>
    <row r="33" spans="2:25" ht="66" customHeight="1">
      <c r="B33" s="492"/>
      <c r="C33" s="83">
        <v>9.3000000000000007</v>
      </c>
      <c r="D33" s="84" t="s">
        <v>119</v>
      </c>
      <c r="E33" s="84" t="s">
        <v>682</v>
      </c>
      <c r="F33" s="85" t="s">
        <v>367</v>
      </c>
      <c r="G33" s="85"/>
      <c r="H33" s="85"/>
      <c r="I33" s="85" t="s">
        <v>367</v>
      </c>
      <c r="J33" s="85"/>
      <c r="K33" s="85" t="s">
        <v>367</v>
      </c>
      <c r="L33" s="85" t="s">
        <v>367</v>
      </c>
      <c r="M33" s="85"/>
      <c r="N33" s="85"/>
      <c r="O33" s="85" t="s">
        <v>367</v>
      </c>
      <c r="P33" s="85" t="s">
        <v>367</v>
      </c>
      <c r="Q33" s="85"/>
      <c r="R33" s="85" t="s">
        <v>367</v>
      </c>
      <c r="S33" s="85"/>
      <c r="T33" s="85" t="s">
        <v>367</v>
      </c>
      <c r="U33" s="85"/>
      <c r="V33" s="85" t="s">
        <v>367</v>
      </c>
      <c r="W33" s="85"/>
      <c r="X33" s="86">
        <f t="shared" si="0"/>
        <v>70</v>
      </c>
      <c r="Y33" s="87" t="s">
        <v>368</v>
      </c>
    </row>
    <row r="34" spans="2:25" ht="66" customHeight="1">
      <c r="B34" s="493"/>
      <c r="C34" s="83">
        <v>9.4</v>
      </c>
      <c r="D34" s="84" t="s">
        <v>572</v>
      </c>
      <c r="E34" s="84" t="s">
        <v>683</v>
      </c>
      <c r="F34" s="85" t="s">
        <v>367</v>
      </c>
      <c r="G34" s="85"/>
      <c r="H34" s="85"/>
      <c r="I34" s="85" t="s">
        <v>367</v>
      </c>
      <c r="J34" s="85"/>
      <c r="K34" s="85"/>
      <c r="L34" s="85" t="s">
        <v>367</v>
      </c>
      <c r="M34" s="85"/>
      <c r="N34" s="85"/>
      <c r="O34" s="85" t="s">
        <v>367</v>
      </c>
      <c r="P34" s="85" t="s">
        <v>367</v>
      </c>
      <c r="Q34" s="85"/>
      <c r="R34" s="85" t="s">
        <v>367</v>
      </c>
      <c r="S34" s="85"/>
      <c r="T34" s="85" t="s">
        <v>367</v>
      </c>
      <c r="U34" s="85"/>
      <c r="V34" s="85" t="s">
        <v>367</v>
      </c>
      <c r="W34" s="85"/>
      <c r="X34" s="86">
        <f t="shared" si="0"/>
        <v>70</v>
      </c>
      <c r="Y34" s="87" t="s">
        <v>368</v>
      </c>
    </row>
    <row r="35" spans="2:25" ht="51" customHeight="1">
      <c r="B35" s="491" t="s">
        <v>111</v>
      </c>
      <c r="C35" s="83">
        <v>10.1</v>
      </c>
      <c r="D35" s="84" t="s">
        <v>608</v>
      </c>
      <c r="E35" s="84" t="s">
        <v>609</v>
      </c>
      <c r="F35" s="85" t="s">
        <v>367</v>
      </c>
      <c r="G35" s="85"/>
      <c r="H35" s="85"/>
      <c r="I35" s="85" t="s">
        <v>367</v>
      </c>
      <c r="J35" s="85"/>
      <c r="K35" s="85" t="s">
        <v>367</v>
      </c>
      <c r="L35" s="85" t="s">
        <v>367</v>
      </c>
      <c r="M35" s="85"/>
      <c r="N35" s="85"/>
      <c r="O35" s="85" t="s">
        <v>367</v>
      </c>
      <c r="P35" s="85" t="s">
        <v>367</v>
      </c>
      <c r="Q35" s="85"/>
      <c r="R35" s="85" t="s">
        <v>367</v>
      </c>
      <c r="S35" s="85"/>
      <c r="T35" s="85"/>
      <c r="U35" s="85" t="s">
        <v>367</v>
      </c>
      <c r="V35" s="85" t="s">
        <v>367</v>
      </c>
      <c r="W35" s="85"/>
      <c r="X35" s="86">
        <f t="shared" si="0"/>
        <v>60</v>
      </c>
      <c r="Y35" s="87" t="s">
        <v>368</v>
      </c>
    </row>
    <row r="36" spans="2:25" ht="45">
      <c r="B36" s="492"/>
      <c r="C36" s="83">
        <v>10.199999999999999</v>
      </c>
      <c r="D36" s="84" t="s">
        <v>598</v>
      </c>
      <c r="E36" s="84" t="s">
        <v>94</v>
      </c>
      <c r="F36" s="85" t="s">
        <v>367</v>
      </c>
      <c r="G36" s="85"/>
      <c r="H36" s="85"/>
      <c r="I36" s="85" t="s">
        <v>367</v>
      </c>
      <c r="J36" s="85"/>
      <c r="K36" s="85" t="s">
        <v>367</v>
      </c>
      <c r="L36" s="85" t="s">
        <v>367</v>
      </c>
      <c r="M36" s="85"/>
      <c r="N36" s="85"/>
      <c r="O36" s="85" t="s">
        <v>367</v>
      </c>
      <c r="P36" s="85" t="s">
        <v>367</v>
      </c>
      <c r="Q36" s="85"/>
      <c r="R36" s="85" t="s">
        <v>367</v>
      </c>
      <c r="S36" s="85"/>
      <c r="T36" s="85" t="s">
        <v>367</v>
      </c>
      <c r="U36" s="85"/>
      <c r="V36" s="85" t="s">
        <v>367</v>
      </c>
      <c r="W36" s="85"/>
      <c r="X36" s="86">
        <f t="shared" si="0"/>
        <v>70</v>
      </c>
      <c r="Y36" s="87" t="s">
        <v>368</v>
      </c>
    </row>
    <row r="37" spans="2:25" ht="56.1" customHeight="1">
      <c r="B37" s="492"/>
      <c r="C37" s="83">
        <v>10.3</v>
      </c>
      <c r="D37" s="84" t="s">
        <v>615</v>
      </c>
      <c r="E37" s="84" t="s">
        <v>82</v>
      </c>
      <c r="F37" s="85" t="s">
        <v>367</v>
      </c>
      <c r="G37" s="85"/>
      <c r="H37" s="85"/>
      <c r="I37" s="85" t="s">
        <v>367</v>
      </c>
      <c r="J37" s="85"/>
      <c r="K37" s="85" t="s">
        <v>367</v>
      </c>
      <c r="L37" s="85" t="s">
        <v>367</v>
      </c>
      <c r="M37" s="85"/>
      <c r="N37" s="85"/>
      <c r="O37" s="85" t="s">
        <v>367</v>
      </c>
      <c r="P37" s="85" t="s">
        <v>367</v>
      </c>
      <c r="Q37" s="85"/>
      <c r="R37" s="85" t="s">
        <v>367</v>
      </c>
      <c r="S37" s="85"/>
      <c r="T37" s="85" t="s">
        <v>367</v>
      </c>
      <c r="U37" s="85"/>
      <c r="V37" s="85" t="s">
        <v>367</v>
      </c>
      <c r="W37" s="85"/>
      <c r="X37" s="86">
        <f t="shared" si="0"/>
        <v>70</v>
      </c>
      <c r="Y37" s="87" t="s">
        <v>368</v>
      </c>
    </row>
    <row r="38" spans="2:25" ht="88.5" customHeight="1">
      <c r="B38" s="492"/>
      <c r="C38" s="83">
        <v>10.4</v>
      </c>
      <c r="D38" s="84" t="s">
        <v>600</v>
      </c>
      <c r="E38" s="84" t="s">
        <v>626</v>
      </c>
      <c r="F38" s="85" t="s">
        <v>367</v>
      </c>
      <c r="G38" s="85"/>
      <c r="H38" s="85"/>
      <c r="I38" s="85" t="s">
        <v>367</v>
      </c>
      <c r="J38" s="85"/>
      <c r="K38" s="85" t="s">
        <v>367</v>
      </c>
      <c r="L38" s="85" t="s">
        <v>367</v>
      </c>
      <c r="M38" s="85"/>
      <c r="N38" s="85"/>
      <c r="O38" s="85" t="s">
        <v>367</v>
      </c>
      <c r="P38" s="85" t="s">
        <v>367</v>
      </c>
      <c r="Q38" s="85"/>
      <c r="R38" s="85" t="s">
        <v>367</v>
      </c>
      <c r="S38" s="85"/>
      <c r="T38" s="85" t="s">
        <v>367</v>
      </c>
      <c r="U38" s="85"/>
      <c r="V38" s="85" t="s">
        <v>367</v>
      </c>
      <c r="W38" s="85"/>
      <c r="X38" s="86">
        <f t="shared" si="0"/>
        <v>70</v>
      </c>
      <c r="Y38" s="87" t="s">
        <v>368</v>
      </c>
    </row>
    <row r="39" spans="2:25" ht="88.5" customHeight="1">
      <c r="B39" s="493"/>
      <c r="C39" s="83">
        <v>10.5</v>
      </c>
      <c r="D39" s="84" t="s">
        <v>620</v>
      </c>
      <c r="E39" s="84" t="s">
        <v>621</v>
      </c>
      <c r="F39" s="85" t="s">
        <v>367</v>
      </c>
      <c r="G39" s="85"/>
      <c r="H39" s="85"/>
      <c r="I39" s="85" t="s">
        <v>367</v>
      </c>
      <c r="J39" s="85"/>
      <c r="K39" s="85" t="s">
        <v>367</v>
      </c>
      <c r="L39" s="85" t="s">
        <v>367</v>
      </c>
      <c r="M39" s="85"/>
      <c r="N39" s="85"/>
      <c r="O39" s="85" t="s">
        <v>367</v>
      </c>
      <c r="P39" s="85" t="s">
        <v>367</v>
      </c>
      <c r="Q39" s="85"/>
      <c r="R39" s="85" t="s">
        <v>367</v>
      </c>
      <c r="S39" s="85"/>
      <c r="T39" s="85" t="s">
        <v>367</v>
      </c>
      <c r="U39" s="85"/>
      <c r="V39" s="85" t="s">
        <v>367</v>
      </c>
      <c r="W39" s="85"/>
      <c r="X39" s="86">
        <f t="shared" si="0"/>
        <v>70</v>
      </c>
      <c r="Y39" s="87" t="s">
        <v>368</v>
      </c>
    </row>
    <row r="40" spans="2:25" ht="69" customHeight="1">
      <c r="B40" s="491" t="s">
        <v>231</v>
      </c>
      <c r="C40" s="83">
        <v>11.1</v>
      </c>
      <c r="D40" s="84" t="s">
        <v>234</v>
      </c>
      <c r="E40" s="84" t="s">
        <v>237</v>
      </c>
      <c r="F40" s="85" t="s">
        <v>367</v>
      </c>
      <c r="G40" s="85"/>
      <c r="H40" s="85" t="s">
        <v>367</v>
      </c>
      <c r="I40" s="85"/>
      <c r="J40" s="85" t="s">
        <v>367</v>
      </c>
      <c r="K40" s="85"/>
      <c r="L40" s="85" t="s">
        <v>367</v>
      </c>
      <c r="M40" s="85"/>
      <c r="N40" s="85"/>
      <c r="O40" s="85" t="s">
        <v>367</v>
      </c>
      <c r="P40" s="85" t="s">
        <v>367</v>
      </c>
      <c r="Q40" s="85"/>
      <c r="R40" s="85" t="s">
        <v>367</v>
      </c>
      <c r="S40" s="85"/>
      <c r="T40" s="85" t="s">
        <v>367</v>
      </c>
      <c r="U40" s="85"/>
      <c r="V40" s="85" t="s">
        <v>367</v>
      </c>
      <c r="W40" s="85"/>
      <c r="X40" s="89">
        <f t="shared" si="0"/>
        <v>85</v>
      </c>
      <c r="Y40" s="87" t="s">
        <v>368</v>
      </c>
    </row>
    <row r="41" spans="2:25" ht="105" customHeight="1">
      <c r="B41" s="492"/>
      <c r="C41" s="83">
        <v>11.2</v>
      </c>
      <c r="D41" s="84" t="s">
        <v>242</v>
      </c>
      <c r="E41" s="84" t="s">
        <v>245</v>
      </c>
      <c r="F41" s="85" t="s">
        <v>367</v>
      </c>
      <c r="G41" s="85"/>
      <c r="H41" s="85"/>
      <c r="I41" s="85" t="s">
        <v>367</v>
      </c>
      <c r="J41" s="85" t="s">
        <v>367</v>
      </c>
      <c r="K41" s="85"/>
      <c r="L41" s="85" t="s">
        <v>367</v>
      </c>
      <c r="M41" s="85"/>
      <c r="N41" s="85"/>
      <c r="O41" s="85" t="s">
        <v>367</v>
      </c>
      <c r="P41" s="85" t="s">
        <v>367</v>
      </c>
      <c r="Q41" s="85"/>
      <c r="R41" s="85" t="s">
        <v>367</v>
      </c>
      <c r="S41" s="85"/>
      <c r="T41" s="85" t="s">
        <v>367</v>
      </c>
      <c r="U41" s="85"/>
      <c r="V41" s="85" t="s">
        <v>367</v>
      </c>
      <c r="W41" s="85"/>
      <c r="X41" s="86">
        <f t="shared" si="0"/>
        <v>85</v>
      </c>
      <c r="Y41" s="87" t="s">
        <v>368</v>
      </c>
    </row>
    <row r="42" spans="2:25" ht="116.25" customHeight="1">
      <c r="B42" s="492"/>
      <c r="C42" s="83">
        <v>11.3</v>
      </c>
      <c r="D42" s="84" t="s">
        <v>249</v>
      </c>
      <c r="E42" s="84" t="s">
        <v>684</v>
      </c>
      <c r="F42" s="85" t="s">
        <v>367</v>
      </c>
      <c r="G42" s="85"/>
      <c r="H42" s="85" t="s">
        <v>367</v>
      </c>
      <c r="I42" s="85"/>
      <c r="J42" s="85" t="s">
        <v>367</v>
      </c>
      <c r="K42" s="85"/>
      <c r="L42" s="85" t="s">
        <v>367</v>
      </c>
      <c r="M42" s="85"/>
      <c r="N42" s="85"/>
      <c r="O42" s="85" t="s">
        <v>367</v>
      </c>
      <c r="P42" s="85" t="s">
        <v>367</v>
      </c>
      <c r="Q42" s="85"/>
      <c r="R42" s="85"/>
      <c r="S42" s="85" t="s">
        <v>367</v>
      </c>
      <c r="T42" s="85" t="s">
        <v>367</v>
      </c>
      <c r="U42" s="85"/>
      <c r="V42" s="85"/>
      <c r="W42" s="85" t="s">
        <v>367</v>
      </c>
      <c r="X42" s="88">
        <f t="shared" si="0"/>
        <v>40</v>
      </c>
      <c r="Y42" s="87" t="s">
        <v>368</v>
      </c>
    </row>
    <row r="43" spans="2:25" ht="50.1" customHeight="1">
      <c r="B43" s="499"/>
      <c r="C43" s="499"/>
      <c r="D43" s="499"/>
      <c r="E43" s="499"/>
      <c r="F43" s="499"/>
      <c r="G43" s="499"/>
      <c r="H43" s="499"/>
      <c r="I43" s="499"/>
      <c r="J43" s="499"/>
      <c r="K43" s="499"/>
      <c r="L43" s="499"/>
      <c r="M43" s="499"/>
      <c r="N43" s="499"/>
      <c r="O43" s="499"/>
      <c r="P43" s="499"/>
      <c r="Q43" s="499"/>
      <c r="R43" s="499"/>
      <c r="S43" s="499"/>
      <c r="T43" s="499"/>
      <c r="U43" s="499"/>
      <c r="V43" s="499"/>
      <c r="W43" s="499"/>
      <c r="X43" s="90"/>
      <c r="Y43" s="91"/>
    </row>
    <row r="46" spans="2:25">
      <c r="C46" s="93"/>
      <c r="D46" s="94"/>
      <c r="F46" s="96"/>
      <c r="G46" s="96"/>
      <c r="H46" s="96"/>
      <c r="I46" s="96"/>
      <c r="J46" s="96"/>
      <c r="K46" s="96"/>
    </row>
    <row r="47" spans="2:25">
      <c r="C47" s="97" t="s">
        <v>391</v>
      </c>
      <c r="F47" s="97" t="s">
        <v>392</v>
      </c>
      <c r="G47" s="78"/>
    </row>
  </sheetData>
  <mergeCells count="38">
    <mergeCell ref="B43:W43"/>
    <mergeCell ref="B8:B9"/>
    <mergeCell ref="B10:B12"/>
    <mergeCell ref="B13:B16"/>
    <mergeCell ref="B17:B19"/>
    <mergeCell ref="B20:B23"/>
    <mergeCell ref="B24:B27"/>
    <mergeCell ref="B28:B30"/>
    <mergeCell ref="B40:B42"/>
    <mergeCell ref="B31:B34"/>
    <mergeCell ref="B35:B39"/>
    <mergeCell ref="T2:U2"/>
    <mergeCell ref="V2:W2"/>
    <mergeCell ref="X2:X3"/>
    <mergeCell ref="Y2:Y3"/>
    <mergeCell ref="B4:B7"/>
    <mergeCell ref="P2:Q2"/>
    <mergeCell ref="R2:S2"/>
    <mergeCell ref="H2:I2"/>
    <mergeCell ref="J2:K2"/>
    <mergeCell ref="L2:M2"/>
    <mergeCell ref="N2:O2"/>
    <mergeCell ref="B2:B3"/>
    <mergeCell ref="C2:C3"/>
    <mergeCell ref="D2:D3"/>
    <mergeCell ref="E2:E3"/>
    <mergeCell ref="F2:G2"/>
    <mergeCell ref="P1:Q1"/>
    <mergeCell ref="R1:S1"/>
    <mergeCell ref="T1:U1"/>
    <mergeCell ref="V1:W1"/>
    <mergeCell ref="X1:Y1"/>
    <mergeCell ref="N1:O1"/>
    <mergeCell ref="D1:E1"/>
    <mergeCell ref="F1:G1"/>
    <mergeCell ref="H1:I1"/>
    <mergeCell ref="J1:K1"/>
    <mergeCell ref="L1:M1"/>
  </mergeCells>
  <dataValidations count="1">
    <dataValidation type="list" allowBlank="1" showDropDown="1" showInputMessage="1" showErrorMessage="1" sqref="F4:W42">
      <formula1>"X"</formula1>
    </dataValidation>
  </dataValidations>
  <printOptions horizontalCentered="1"/>
  <pageMargins left="0.70866141732283472" right="0.70866141732283472" top="1.1417322834645669" bottom="0.15748031496062992" header="0.31496062992125984" footer="0.31496062992125984"/>
  <pageSetup paperSize="258" scale="56"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showGridLines="0" topLeftCell="V1" zoomScaleNormal="100" workbookViewId="0">
      <selection activeCell="AF6" sqref="AF6"/>
    </sheetView>
  </sheetViews>
  <sheetFormatPr baseColWidth="10" defaultColWidth="11.42578125" defaultRowHeight="24" customHeight="1"/>
  <cols>
    <col min="1" max="1" width="20.7109375" style="171" customWidth="1"/>
    <col min="2" max="2" width="4.7109375" style="171" customWidth="1"/>
    <col min="3" max="4" width="20.7109375" style="171" customWidth="1"/>
    <col min="5" max="5" width="4.7109375" style="171" customWidth="1"/>
    <col min="6" max="6" width="5.7109375" style="171" customWidth="1"/>
    <col min="7" max="7" width="12.7109375" style="171" customWidth="1"/>
    <col min="8" max="8" width="40.7109375" style="171" customWidth="1"/>
    <col min="9" max="9" width="4.7109375" style="171" customWidth="1"/>
    <col min="10" max="10" width="5.7109375" style="171" customWidth="1"/>
    <col min="11" max="11" width="12.7109375" style="137" customWidth="1"/>
    <col min="12" max="16" width="16.7109375" style="136" customWidth="1"/>
    <col min="17" max="17" width="10.7109375" style="171" customWidth="1"/>
    <col min="18" max="18" width="11.42578125" style="171"/>
    <col min="19" max="19" width="6.7109375" style="136" customWidth="1"/>
    <col min="20" max="20" width="16.7109375" style="136" customWidth="1"/>
    <col min="21" max="21" width="6.7109375" style="136" customWidth="1"/>
    <col min="22" max="22" width="16.7109375" style="136" customWidth="1"/>
    <col min="23" max="23" width="6.7109375" style="136" customWidth="1"/>
    <col min="24" max="24" width="16.7109375" style="136" customWidth="1"/>
    <col min="25" max="25" width="6.7109375" style="136" customWidth="1"/>
    <col min="26" max="26" width="16.7109375" style="171" customWidth="1"/>
    <col min="27" max="28" width="11.42578125" style="171"/>
    <col min="29" max="29" width="16.7109375" style="171" customWidth="1"/>
    <col min="30" max="30" width="20.5703125" style="171" customWidth="1"/>
    <col min="31" max="31" width="5.7109375" style="171" customWidth="1"/>
    <col min="32" max="32" width="20.7109375" style="171" customWidth="1"/>
    <col min="33" max="33" width="36.7109375" style="171" customWidth="1"/>
    <col min="34" max="16384" width="11.42578125" style="171"/>
  </cols>
  <sheetData>
    <row r="1" spans="1:33" ht="24" customHeight="1" thickBot="1">
      <c r="AC1" s="172" t="s">
        <v>456</v>
      </c>
    </row>
    <row r="2" spans="1:33" ht="24" customHeight="1" thickBot="1">
      <c r="J2" s="521" t="s">
        <v>457</v>
      </c>
      <c r="K2" s="522"/>
      <c r="L2" s="525" t="s">
        <v>40</v>
      </c>
      <c r="M2" s="525"/>
      <c r="N2" s="525"/>
      <c r="O2" s="525"/>
      <c r="P2" s="526"/>
      <c r="S2" s="505" t="s">
        <v>458</v>
      </c>
      <c r="T2" s="505"/>
      <c r="U2" s="505"/>
      <c r="V2" s="505"/>
      <c r="W2" s="505"/>
      <c r="X2" s="505"/>
      <c r="Y2" s="505"/>
      <c r="Z2" s="505"/>
      <c r="AC2" s="173" t="s">
        <v>115</v>
      </c>
    </row>
    <row r="3" spans="1:33" ht="24" customHeight="1">
      <c r="A3" s="174" t="s">
        <v>459</v>
      </c>
      <c r="B3" s="175"/>
      <c r="C3" s="500" t="s">
        <v>460</v>
      </c>
      <c r="D3" s="501"/>
      <c r="F3" s="502" t="s">
        <v>461</v>
      </c>
      <c r="G3" s="503"/>
      <c r="H3" s="504"/>
      <c r="J3" s="523"/>
      <c r="K3" s="524"/>
      <c r="L3" s="176" t="s">
        <v>462</v>
      </c>
      <c r="M3" s="176" t="s">
        <v>463</v>
      </c>
      <c r="N3" s="176" t="s">
        <v>464</v>
      </c>
      <c r="O3" s="176" t="s">
        <v>465</v>
      </c>
      <c r="P3" s="177" t="s">
        <v>466</v>
      </c>
      <c r="S3" s="505" t="s">
        <v>467</v>
      </c>
      <c r="T3" s="505"/>
      <c r="U3" s="505"/>
      <c r="V3" s="506"/>
      <c r="W3" s="507" t="s">
        <v>468</v>
      </c>
      <c r="X3" s="508"/>
      <c r="Y3" s="508"/>
      <c r="Z3" s="508"/>
      <c r="AC3" s="178" t="s">
        <v>469</v>
      </c>
      <c r="AF3" s="512" t="s">
        <v>470</v>
      </c>
      <c r="AG3" s="513"/>
    </row>
    <row r="4" spans="1:33" ht="24" customHeight="1" thickBot="1">
      <c r="A4" s="179" t="s">
        <v>222</v>
      </c>
      <c r="C4" s="180" t="s">
        <v>166</v>
      </c>
      <c r="D4" s="181" t="s">
        <v>41</v>
      </c>
      <c r="F4" s="182">
        <v>1</v>
      </c>
      <c r="G4" s="183" t="s">
        <v>471</v>
      </c>
      <c r="H4" s="184" t="s">
        <v>472</v>
      </c>
      <c r="J4" s="516" t="s">
        <v>41</v>
      </c>
      <c r="K4" s="176" t="s">
        <v>473</v>
      </c>
      <c r="L4" s="185" t="s">
        <v>406</v>
      </c>
      <c r="M4" s="185" t="s">
        <v>406</v>
      </c>
      <c r="N4" s="185" t="s">
        <v>407</v>
      </c>
      <c r="O4" s="185" t="s">
        <v>408</v>
      </c>
      <c r="P4" s="186" t="s">
        <v>408</v>
      </c>
      <c r="S4" s="518" t="s">
        <v>474</v>
      </c>
      <c r="T4" s="518"/>
      <c r="U4" s="518" t="s">
        <v>475</v>
      </c>
      <c r="V4" s="519"/>
      <c r="W4" s="520" t="s">
        <v>474</v>
      </c>
      <c r="X4" s="518"/>
      <c r="Y4" s="518" t="s">
        <v>475</v>
      </c>
      <c r="Z4" s="518"/>
      <c r="AC4" s="178" t="s">
        <v>313</v>
      </c>
      <c r="AF4" s="514"/>
      <c r="AG4" s="515"/>
    </row>
    <row r="5" spans="1:33" ht="24" customHeight="1" thickTop="1">
      <c r="A5" s="179" t="s">
        <v>14</v>
      </c>
      <c r="C5" s="180" t="s">
        <v>20</v>
      </c>
      <c r="D5" s="187" t="s">
        <v>40</v>
      </c>
      <c r="F5" s="182">
        <v>2</v>
      </c>
      <c r="G5" s="188" t="s">
        <v>476</v>
      </c>
      <c r="H5" s="184" t="s">
        <v>477</v>
      </c>
      <c r="J5" s="516"/>
      <c r="K5" s="176" t="s">
        <v>478</v>
      </c>
      <c r="L5" s="185" t="s">
        <v>406</v>
      </c>
      <c r="M5" s="185" t="s">
        <v>406</v>
      </c>
      <c r="N5" s="185" t="s">
        <v>407</v>
      </c>
      <c r="O5" s="185" t="s">
        <v>408</v>
      </c>
      <c r="P5" s="186" t="s">
        <v>409</v>
      </c>
      <c r="S5" s="189">
        <v>1</v>
      </c>
      <c r="T5" s="189" t="s">
        <v>479</v>
      </c>
      <c r="U5" s="189">
        <v>1</v>
      </c>
      <c r="V5" s="190" t="s">
        <v>473</v>
      </c>
      <c r="W5" s="191">
        <v>5</v>
      </c>
      <c r="X5" s="189" t="s">
        <v>480</v>
      </c>
      <c r="Y5" s="189">
        <v>1</v>
      </c>
      <c r="Z5" s="189" t="s">
        <v>462</v>
      </c>
      <c r="AC5" s="178" t="s">
        <v>481</v>
      </c>
      <c r="AE5" s="509" t="s">
        <v>482</v>
      </c>
      <c r="AF5" s="192" t="s">
        <v>483</v>
      </c>
      <c r="AG5" s="193" t="s">
        <v>484</v>
      </c>
    </row>
    <row r="6" spans="1:33" ht="24" customHeight="1" thickBot="1">
      <c r="A6" s="179" t="s">
        <v>73</v>
      </c>
      <c r="C6" s="194" t="s">
        <v>12</v>
      </c>
      <c r="D6" s="195"/>
      <c r="F6" s="182">
        <v>3</v>
      </c>
      <c r="G6" s="188" t="s">
        <v>485</v>
      </c>
      <c r="H6" s="184" t="s">
        <v>486</v>
      </c>
      <c r="J6" s="516"/>
      <c r="K6" s="176" t="s">
        <v>487</v>
      </c>
      <c r="L6" s="185" t="s">
        <v>406</v>
      </c>
      <c r="M6" s="185" t="s">
        <v>407</v>
      </c>
      <c r="N6" s="185" t="s">
        <v>408</v>
      </c>
      <c r="O6" s="185" t="s">
        <v>409</v>
      </c>
      <c r="P6" s="186" t="s">
        <v>409</v>
      </c>
      <c r="S6" s="189"/>
      <c r="T6" s="189"/>
      <c r="U6" s="189">
        <v>2</v>
      </c>
      <c r="V6" s="190" t="s">
        <v>478</v>
      </c>
      <c r="W6" s="191"/>
      <c r="X6" s="189"/>
      <c r="Y6" s="189">
        <v>2</v>
      </c>
      <c r="Z6" s="189" t="s">
        <v>463</v>
      </c>
      <c r="AC6" s="178" t="s">
        <v>226</v>
      </c>
      <c r="AE6" s="510"/>
      <c r="AF6" s="192" t="s">
        <v>488</v>
      </c>
      <c r="AG6" s="193" t="s">
        <v>489</v>
      </c>
    </row>
    <row r="7" spans="1:33" ht="24" customHeight="1">
      <c r="A7" s="179" t="s">
        <v>97</v>
      </c>
      <c r="F7" s="182">
        <v>4</v>
      </c>
      <c r="G7" s="188" t="s">
        <v>490</v>
      </c>
      <c r="H7" s="184" t="s">
        <v>491</v>
      </c>
      <c r="J7" s="516"/>
      <c r="K7" s="176" t="s">
        <v>492</v>
      </c>
      <c r="L7" s="185" t="s">
        <v>407</v>
      </c>
      <c r="M7" s="185" t="s">
        <v>408</v>
      </c>
      <c r="N7" s="185" t="s">
        <v>408</v>
      </c>
      <c r="O7" s="185" t="s">
        <v>409</v>
      </c>
      <c r="P7" s="186" t="s">
        <v>409</v>
      </c>
      <c r="S7" s="189">
        <v>2</v>
      </c>
      <c r="T7" s="189" t="s">
        <v>493</v>
      </c>
      <c r="U7" s="189">
        <v>3</v>
      </c>
      <c r="V7" s="190" t="s">
        <v>494</v>
      </c>
      <c r="W7" s="191">
        <v>10</v>
      </c>
      <c r="X7" s="189" t="s">
        <v>464</v>
      </c>
      <c r="Y7" s="189">
        <v>3</v>
      </c>
      <c r="Z7" s="189" t="s">
        <v>464</v>
      </c>
      <c r="AC7" s="178" t="s">
        <v>495</v>
      </c>
      <c r="AE7" s="510"/>
      <c r="AF7" s="192" t="s">
        <v>496</v>
      </c>
      <c r="AG7" s="193" t="s">
        <v>497</v>
      </c>
    </row>
    <row r="8" spans="1:33" ht="24" customHeight="1" thickBot="1">
      <c r="A8" s="179" t="s">
        <v>139</v>
      </c>
      <c r="F8" s="196">
        <v>5</v>
      </c>
      <c r="G8" s="197" t="s">
        <v>498</v>
      </c>
      <c r="H8" s="198" t="s">
        <v>499</v>
      </c>
      <c r="J8" s="517"/>
      <c r="K8" s="199" t="s">
        <v>500</v>
      </c>
      <c r="L8" s="200" t="s">
        <v>408</v>
      </c>
      <c r="M8" s="200" t="s">
        <v>408</v>
      </c>
      <c r="N8" s="200" t="s">
        <v>409</v>
      </c>
      <c r="O8" s="200" t="s">
        <v>409</v>
      </c>
      <c r="P8" s="201" t="s">
        <v>409</v>
      </c>
      <c r="S8" s="189"/>
      <c r="T8" s="189"/>
      <c r="U8" s="189">
        <v>4</v>
      </c>
      <c r="V8" s="190" t="s">
        <v>492</v>
      </c>
      <c r="W8" s="191"/>
      <c r="X8" s="189"/>
      <c r="Y8" s="189">
        <v>4</v>
      </c>
      <c r="Z8" s="189" t="s">
        <v>465</v>
      </c>
      <c r="AC8" s="178" t="s">
        <v>501</v>
      </c>
      <c r="AE8" s="511"/>
      <c r="AF8" s="202" t="s">
        <v>502</v>
      </c>
      <c r="AG8" s="203" t="s">
        <v>497</v>
      </c>
    </row>
    <row r="9" spans="1:33" ht="24" customHeight="1" thickBot="1">
      <c r="A9" s="204" t="s">
        <v>84</v>
      </c>
      <c r="S9" s="189">
        <v>3</v>
      </c>
      <c r="T9" s="189" t="s">
        <v>503</v>
      </c>
      <c r="U9" s="189">
        <v>5</v>
      </c>
      <c r="V9" s="190" t="s">
        <v>504</v>
      </c>
      <c r="W9" s="191">
        <v>20</v>
      </c>
      <c r="X9" s="189" t="s">
        <v>466</v>
      </c>
      <c r="Y9" s="189">
        <v>5</v>
      </c>
      <c r="Z9" s="189" t="s">
        <v>466</v>
      </c>
      <c r="AC9" s="205" t="s">
        <v>505</v>
      </c>
    </row>
    <row r="10" spans="1:33" ht="36" customHeight="1" thickTop="1">
      <c r="AE10" s="509" t="s">
        <v>506</v>
      </c>
      <c r="AF10" s="206" t="s">
        <v>507</v>
      </c>
      <c r="AG10" s="207" t="s">
        <v>508</v>
      </c>
    </row>
    <row r="11" spans="1:33" ht="66" customHeight="1">
      <c r="AC11" s="25"/>
      <c r="AE11" s="510"/>
      <c r="AF11" s="208" t="s">
        <v>509</v>
      </c>
      <c r="AG11" s="209" t="s">
        <v>510</v>
      </c>
    </row>
    <row r="12" spans="1:33" ht="51" customHeight="1">
      <c r="AE12" s="510"/>
      <c r="AF12" s="208" t="s">
        <v>511</v>
      </c>
      <c r="AG12" s="209" t="s">
        <v>512</v>
      </c>
    </row>
    <row r="13" spans="1:33" ht="36.950000000000003" customHeight="1" thickBot="1">
      <c r="AE13" s="511"/>
      <c r="AF13" s="210" t="s">
        <v>484</v>
      </c>
      <c r="AG13" s="211" t="s">
        <v>513</v>
      </c>
    </row>
    <row r="14" spans="1:33" ht="30" customHeight="1" thickTop="1">
      <c r="AC14" s="13"/>
    </row>
  </sheetData>
  <dataConsolidate/>
  <mergeCells count="15">
    <mergeCell ref="AF3:AG4"/>
    <mergeCell ref="J4:J8"/>
    <mergeCell ref="S4:T4"/>
    <mergeCell ref="U4:V4"/>
    <mergeCell ref="W4:X4"/>
    <mergeCell ref="Y4:Z4"/>
    <mergeCell ref="AE5:AE8"/>
    <mergeCell ref="J2:K3"/>
    <mergeCell ref="L2:P2"/>
    <mergeCell ref="S2:Z2"/>
    <mergeCell ref="C3:D3"/>
    <mergeCell ref="F3:H3"/>
    <mergeCell ref="S3:V3"/>
    <mergeCell ref="W3:Z3"/>
    <mergeCell ref="AE10:AE13"/>
  </mergeCells>
  <dataValidations count="1">
    <dataValidation type="list" allowBlank="1" showInputMessage="1" showErrorMessage="1" sqref="A3:B9">
      <formula1>$A$3:$A$9</formula1>
    </dataValidation>
  </dataValidation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4"/>
  <sheetViews>
    <sheetView zoomScale="85" zoomScaleNormal="85" workbookViewId="0">
      <selection activeCell="D12" sqref="D12"/>
    </sheetView>
  </sheetViews>
  <sheetFormatPr baseColWidth="10" defaultColWidth="11.42578125" defaultRowHeight="15"/>
  <cols>
    <col min="1" max="1" width="6.7109375" style="15" customWidth="1"/>
    <col min="2" max="2" width="16.7109375" style="15" customWidth="1"/>
    <col min="3" max="7" width="24.7109375" style="15" customWidth="1"/>
    <col min="8" max="8" width="11.42578125" style="15"/>
    <col min="9" max="9" width="32.42578125" style="15" bestFit="1" customWidth="1"/>
    <col min="10" max="10" width="21.28515625" style="15" bestFit="1" customWidth="1"/>
    <col min="11" max="11" width="24.28515625" style="15" bestFit="1" customWidth="1"/>
    <col min="12" max="12" width="38.28515625" style="15" bestFit="1" customWidth="1"/>
    <col min="13" max="16384" width="11.42578125" style="15"/>
  </cols>
  <sheetData>
    <row r="1" spans="1:7" s="215" customFormat="1" ht="24" customHeight="1">
      <c r="A1" s="527" t="s">
        <v>40</v>
      </c>
      <c r="B1" s="212" t="s">
        <v>514</v>
      </c>
      <c r="C1" s="213">
        <v>1</v>
      </c>
      <c r="D1" s="213">
        <v>2</v>
      </c>
      <c r="E1" s="213">
        <v>3</v>
      </c>
      <c r="F1" s="213">
        <v>4</v>
      </c>
      <c r="G1" s="214">
        <v>5</v>
      </c>
    </row>
    <row r="2" spans="1:7" ht="63.95" customHeight="1">
      <c r="A2" s="528"/>
      <c r="B2" s="81" t="s">
        <v>515</v>
      </c>
      <c r="C2" s="216" t="s">
        <v>516</v>
      </c>
      <c r="D2" s="216" t="s">
        <v>517</v>
      </c>
      <c r="E2" s="216" t="s">
        <v>518</v>
      </c>
      <c r="F2" s="216" t="s">
        <v>519</v>
      </c>
      <c r="G2" s="217" t="s">
        <v>520</v>
      </c>
    </row>
    <row r="3" spans="1:7" s="215" customFormat="1" ht="24" customHeight="1" thickBot="1">
      <c r="A3" s="529"/>
      <c r="B3" s="218" t="s">
        <v>521</v>
      </c>
      <c r="C3" s="219" t="s">
        <v>462</v>
      </c>
      <c r="D3" s="219" t="s">
        <v>463</v>
      </c>
      <c r="E3" s="219" t="s">
        <v>464</v>
      </c>
      <c r="F3" s="219" t="s">
        <v>465</v>
      </c>
      <c r="G3" s="220" t="s">
        <v>466</v>
      </c>
    </row>
    <row r="4" spans="1:7" ht="36" customHeight="1">
      <c r="A4" s="530" t="s">
        <v>522</v>
      </c>
      <c r="B4" s="221" t="s">
        <v>523</v>
      </c>
      <c r="C4" s="222" t="s">
        <v>524</v>
      </c>
      <c r="D4" s="222" t="s">
        <v>525</v>
      </c>
      <c r="E4" s="222" t="s">
        <v>526</v>
      </c>
      <c r="F4" s="222" t="s">
        <v>527</v>
      </c>
      <c r="G4" s="223" t="s">
        <v>528</v>
      </c>
    </row>
    <row r="5" spans="1:7" ht="36" customHeight="1">
      <c r="A5" s="528"/>
      <c r="B5" s="81" t="s">
        <v>529</v>
      </c>
      <c r="C5" s="85" t="s">
        <v>530</v>
      </c>
      <c r="D5" s="85" t="s">
        <v>531</v>
      </c>
      <c r="E5" s="85" t="s">
        <v>532</v>
      </c>
      <c r="F5" s="85" t="s">
        <v>533</v>
      </c>
      <c r="G5" s="224" t="s">
        <v>534</v>
      </c>
    </row>
    <row r="6" spans="1:7" ht="36" customHeight="1">
      <c r="A6" s="528"/>
      <c r="B6" s="81" t="s">
        <v>535</v>
      </c>
      <c r="C6" s="85" t="s">
        <v>536</v>
      </c>
      <c r="D6" s="85" t="s">
        <v>537</v>
      </c>
      <c r="E6" s="85" t="s">
        <v>538</v>
      </c>
      <c r="F6" s="85" t="s">
        <v>539</v>
      </c>
      <c r="G6" s="224" t="s">
        <v>540</v>
      </c>
    </row>
    <row r="7" spans="1:7" ht="36" customHeight="1">
      <c r="A7" s="528"/>
      <c r="B7" s="81" t="s">
        <v>14</v>
      </c>
      <c r="C7" s="85" t="s">
        <v>541</v>
      </c>
      <c r="D7" s="85" t="s">
        <v>542</v>
      </c>
      <c r="E7" s="85" t="s">
        <v>543</v>
      </c>
      <c r="F7" s="85" t="s">
        <v>544</v>
      </c>
      <c r="G7" s="224" t="s">
        <v>545</v>
      </c>
    </row>
    <row r="8" spans="1:7" ht="36" customHeight="1">
      <c r="A8" s="528"/>
      <c r="B8" s="81" t="s">
        <v>546</v>
      </c>
      <c r="C8" s="85" t="s">
        <v>547</v>
      </c>
      <c r="D8" s="85" t="s">
        <v>548</v>
      </c>
      <c r="E8" s="85" t="s">
        <v>549</v>
      </c>
      <c r="F8" s="85" t="s">
        <v>550</v>
      </c>
      <c r="G8" s="224" t="s">
        <v>551</v>
      </c>
    </row>
    <row r="9" spans="1:7" ht="63.95" customHeight="1">
      <c r="A9" s="528"/>
      <c r="B9" s="81" t="s">
        <v>552</v>
      </c>
      <c r="C9" s="85" t="s">
        <v>553</v>
      </c>
      <c r="D9" s="85" t="s">
        <v>554</v>
      </c>
      <c r="E9" s="85" t="s">
        <v>555</v>
      </c>
      <c r="F9" s="85" t="s">
        <v>556</v>
      </c>
      <c r="G9" s="224" t="s">
        <v>557</v>
      </c>
    </row>
    <row r="10" spans="1:7" ht="63.95" customHeight="1">
      <c r="A10" s="528"/>
      <c r="B10" s="81" t="s">
        <v>419</v>
      </c>
      <c r="C10" s="85" t="s">
        <v>558</v>
      </c>
      <c r="D10" s="85" t="s">
        <v>559</v>
      </c>
      <c r="E10" s="85" t="s">
        <v>560</v>
      </c>
      <c r="F10" s="85" t="s">
        <v>561</v>
      </c>
      <c r="G10" s="224" t="s">
        <v>562</v>
      </c>
    </row>
    <row r="11" spans="1:7" ht="50.1" customHeight="1">
      <c r="A11" s="528"/>
      <c r="B11" s="81" t="s">
        <v>563</v>
      </c>
      <c r="C11" s="85" t="s">
        <v>356</v>
      </c>
      <c r="D11" s="85" t="s">
        <v>356</v>
      </c>
      <c r="E11" s="85" t="s">
        <v>356</v>
      </c>
      <c r="F11" s="85" t="s">
        <v>356</v>
      </c>
      <c r="G11" s="224" t="s">
        <v>564</v>
      </c>
    </row>
    <row r="12" spans="1:7" ht="36" customHeight="1" thickBot="1">
      <c r="A12" s="529"/>
      <c r="B12" s="129" t="s">
        <v>565</v>
      </c>
      <c r="C12" s="225" t="s">
        <v>566</v>
      </c>
      <c r="D12" s="225" t="s">
        <v>566</v>
      </c>
      <c r="E12" s="225" t="s">
        <v>566</v>
      </c>
      <c r="F12" s="225" t="s">
        <v>566</v>
      </c>
      <c r="G12" s="226" t="s">
        <v>566</v>
      </c>
    </row>
    <row r="13" spans="1:7" ht="36" customHeight="1"/>
    <row r="14" spans="1:7" ht="36" customHeight="1"/>
    <row r="15" spans="1:7" ht="36" customHeight="1"/>
    <row r="16" spans="1:7" ht="36" customHeight="1"/>
    <row r="17" ht="36" customHeight="1"/>
    <row r="18" ht="36" customHeight="1"/>
    <row r="19" ht="36" customHeight="1"/>
    <row r="20" ht="36" customHeight="1"/>
    <row r="21" ht="36" customHeight="1"/>
    <row r="22" ht="36" customHeight="1"/>
    <row r="23" ht="36" customHeight="1"/>
    <row r="24" ht="36" customHeight="1"/>
  </sheetData>
  <mergeCells count="2">
    <mergeCell ref="A1:A3"/>
    <mergeCell ref="A4:A12"/>
  </mergeCells>
  <pageMargins left="0.11811023622047245" right="0.11811023622047245" top="0.74803149606299213" bottom="0.74803149606299213"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AG58"/>
  <sheetViews>
    <sheetView showGridLines="0" view="pageBreakPreview" zoomScale="60" zoomScaleNormal="70" workbookViewId="0">
      <selection activeCell="E2" sqref="E2:X2"/>
    </sheetView>
  </sheetViews>
  <sheetFormatPr baseColWidth="10" defaultColWidth="11.42578125" defaultRowHeight="12"/>
  <cols>
    <col min="1" max="1" width="28.85546875" style="1" customWidth="1"/>
    <col min="2" max="3" width="21.7109375" style="1" customWidth="1"/>
    <col min="4" max="4" width="23"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5703125" style="1" customWidth="1"/>
    <col min="20" max="20" width="16.7109375" style="1" customWidth="1"/>
    <col min="21" max="21" width="16.7109375" style="2" customWidth="1"/>
    <col min="22" max="22" width="22.140625" style="2" hidden="1" customWidth="1"/>
    <col min="23" max="23" width="44.42578125" style="1" hidden="1" customWidth="1"/>
    <col min="24" max="24" width="22.140625" style="2" hidden="1" customWidth="1"/>
    <col min="25" max="25" width="56.28515625" style="1" hidden="1" customWidth="1"/>
    <col min="26" max="26" width="0" style="1" hidden="1" customWidth="1"/>
    <col min="27" max="27" width="44" style="1" hidden="1" customWidth="1"/>
    <col min="28" max="28" width="26" style="1" hidden="1" customWidth="1"/>
    <col min="29" max="29" width="42.85546875" style="1" hidden="1" customWidth="1"/>
    <col min="30" max="30" width="23.85546875" style="1" customWidth="1"/>
    <col min="31" max="31" width="50.140625" style="1" customWidth="1"/>
    <col min="32" max="32" width="26.28515625" style="1" hidden="1" customWidth="1"/>
    <col min="33" max="33" width="41" style="1" hidden="1" customWidth="1"/>
    <col min="34" max="16384" width="11.42578125" style="1"/>
  </cols>
  <sheetData>
    <row r="1" spans="1:33" ht="21">
      <c r="B1" s="43"/>
      <c r="C1" s="43"/>
      <c r="D1" s="43"/>
      <c r="E1" s="417" t="s">
        <v>303</v>
      </c>
      <c r="F1" s="417"/>
      <c r="G1" s="417"/>
      <c r="H1" s="417"/>
      <c r="I1" s="417"/>
      <c r="J1" s="417"/>
      <c r="K1" s="417"/>
      <c r="L1" s="417"/>
      <c r="M1" s="417"/>
      <c r="N1" s="417"/>
      <c r="O1" s="417"/>
      <c r="P1" s="417"/>
      <c r="Q1" s="417"/>
      <c r="R1" s="417"/>
      <c r="S1" s="417"/>
      <c r="T1" s="417"/>
      <c r="U1" s="417"/>
      <c r="V1" s="417"/>
      <c r="W1" s="417"/>
      <c r="X1" s="417"/>
    </row>
    <row r="2" spans="1:33" ht="21">
      <c r="B2" s="43"/>
      <c r="C2" s="43"/>
      <c r="D2" s="43"/>
      <c r="E2" s="417" t="s">
        <v>304</v>
      </c>
      <c r="F2" s="417"/>
      <c r="G2" s="417"/>
      <c r="H2" s="417"/>
      <c r="I2" s="417"/>
      <c r="J2" s="417"/>
      <c r="K2" s="417"/>
      <c r="L2" s="417"/>
      <c r="M2" s="417"/>
      <c r="N2" s="417"/>
      <c r="O2" s="417"/>
      <c r="P2" s="417"/>
      <c r="Q2" s="417"/>
      <c r="R2" s="417"/>
      <c r="S2" s="417"/>
      <c r="T2" s="417"/>
      <c r="U2" s="417"/>
      <c r="V2" s="417"/>
      <c r="W2" s="417"/>
      <c r="X2" s="417"/>
    </row>
    <row r="3" spans="1:33" ht="73.5" customHeight="1">
      <c r="B3" s="43"/>
      <c r="C3" s="43"/>
      <c r="D3" s="43"/>
      <c r="G3" s="36"/>
      <c r="H3" s="36"/>
      <c r="I3" s="36"/>
      <c r="J3" s="36"/>
      <c r="K3" s="37"/>
      <c r="L3" s="36"/>
      <c r="M3" s="36"/>
      <c r="N3" s="36"/>
      <c r="O3" s="36"/>
      <c r="P3" s="1"/>
      <c r="R3" s="3"/>
      <c r="S3" s="3"/>
      <c r="U3" s="1"/>
      <c r="V3" s="1"/>
    </row>
    <row r="4" spans="1:33" ht="21.75" thickBot="1">
      <c r="B4" s="38"/>
      <c r="C4" s="38"/>
      <c r="D4" s="59"/>
      <c r="E4" s="59"/>
      <c r="F4" s="59"/>
      <c r="G4" s="59"/>
      <c r="H4" s="59"/>
      <c r="I4" s="59"/>
      <c r="J4" s="59"/>
      <c r="K4" s="59"/>
      <c r="L4" s="59"/>
      <c r="M4" s="59"/>
      <c r="N4" s="59"/>
      <c r="O4" s="59"/>
      <c r="P4" s="59"/>
      <c r="Q4" s="59"/>
      <c r="R4" s="59"/>
      <c r="S4" s="59"/>
      <c r="T4" s="59"/>
      <c r="U4" s="38"/>
      <c r="V4" s="38"/>
      <c r="W4" s="38"/>
      <c r="X4" s="38"/>
    </row>
    <row r="5" spans="1:33" s="15" customFormat="1" ht="24" customHeight="1">
      <c r="A5" s="13"/>
      <c r="D5" s="281" t="s">
        <v>65</v>
      </c>
      <c r="E5" s="442" t="s">
        <v>111</v>
      </c>
      <c r="F5" s="442"/>
      <c r="G5" s="442"/>
      <c r="H5" s="442"/>
      <c r="I5" s="442"/>
      <c r="J5" s="442"/>
      <c r="K5" s="442"/>
      <c r="L5" s="442"/>
      <c r="M5" s="442"/>
      <c r="N5" s="442"/>
      <c r="O5" s="442"/>
      <c r="P5" s="442"/>
      <c r="Q5" s="443" t="s">
        <v>63</v>
      </c>
      <c r="R5" s="443"/>
      <c r="S5" s="444">
        <v>2022</v>
      </c>
      <c r="T5" s="444"/>
      <c r="U5" s="445"/>
      <c r="V5" s="35"/>
      <c r="X5" s="35"/>
    </row>
    <row r="6" spans="1:33" s="15" customFormat="1" ht="48.75" customHeight="1" thickBot="1">
      <c r="A6" s="13"/>
      <c r="D6" s="282" t="s">
        <v>62</v>
      </c>
      <c r="E6" s="451" t="s">
        <v>110</v>
      </c>
      <c r="F6" s="451"/>
      <c r="G6" s="451"/>
      <c r="H6" s="451"/>
      <c r="I6" s="451"/>
      <c r="J6" s="451"/>
      <c r="K6" s="451"/>
      <c r="L6" s="451"/>
      <c r="M6" s="451"/>
      <c r="N6" s="451"/>
      <c r="O6" s="451"/>
      <c r="P6" s="451"/>
      <c r="Q6" s="451"/>
      <c r="R6" s="451"/>
      <c r="S6" s="451"/>
      <c r="T6" s="451"/>
      <c r="U6" s="452"/>
      <c r="V6" s="42"/>
      <c r="X6" s="42"/>
    </row>
    <row r="7" spans="1:33" s="15" customFormat="1" ht="15">
      <c r="A7" s="13"/>
      <c r="B7" s="34"/>
      <c r="C7" s="34"/>
      <c r="H7" s="33"/>
      <c r="I7" s="25"/>
      <c r="J7" s="25"/>
      <c r="O7" s="33"/>
      <c r="P7" s="33"/>
      <c r="U7" s="33"/>
      <c r="V7" s="33"/>
      <c r="X7" s="33"/>
    </row>
    <row r="8" spans="1:33" s="25" customFormat="1" ht="39.75" customHeight="1">
      <c r="A8" s="13"/>
      <c r="B8" s="389" t="s">
        <v>60</v>
      </c>
      <c r="C8" s="389" t="s">
        <v>59</v>
      </c>
      <c r="D8" s="389" t="s">
        <v>58</v>
      </c>
      <c r="E8" s="418" t="s">
        <v>57</v>
      </c>
      <c r="F8" s="389" t="s">
        <v>56</v>
      </c>
      <c r="G8" s="389"/>
      <c r="H8" s="381" t="s">
        <v>51</v>
      </c>
      <c r="I8" s="391" t="s">
        <v>55</v>
      </c>
      <c r="J8" s="393" t="s">
        <v>54</v>
      </c>
      <c r="K8" s="394"/>
      <c r="L8" s="419" t="s">
        <v>53</v>
      </c>
      <c r="M8" s="389" t="s">
        <v>52</v>
      </c>
      <c r="N8" s="389"/>
      <c r="O8" s="381" t="s">
        <v>51</v>
      </c>
      <c r="P8" s="418" t="s">
        <v>50</v>
      </c>
      <c r="Q8" s="389" t="s">
        <v>49</v>
      </c>
      <c r="R8" s="390" t="s">
        <v>48</v>
      </c>
      <c r="S8" s="389" t="s">
        <v>47</v>
      </c>
      <c r="T8" s="391" t="s">
        <v>46</v>
      </c>
      <c r="U8" s="389" t="s">
        <v>45</v>
      </c>
      <c r="V8" s="477" t="s">
        <v>44</v>
      </c>
      <c r="W8" s="478"/>
      <c r="X8" s="477" t="s">
        <v>256</v>
      </c>
      <c r="Y8" s="531"/>
      <c r="Z8" s="380" t="s">
        <v>579</v>
      </c>
      <c r="AA8" s="380"/>
      <c r="AB8" s="380" t="s">
        <v>580</v>
      </c>
      <c r="AC8" s="380"/>
      <c r="AD8" s="380" t="s">
        <v>581</v>
      </c>
      <c r="AE8" s="380"/>
      <c r="AF8" s="380" t="s">
        <v>582</v>
      </c>
      <c r="AG8" s="380"/>
    </row>
    <row r="9" spans="1:33" s="25" customFormat="1" ht="90" customHeight="1">
      <c r="A9" s="13"/>
      <c r="B9" s="389"/>
      <c r="C9" s="389"/>
      <c r="D9" s="389"/>
      <c r="E9" s="418"/>
      <c r="F9" s="31" t="s">
        <v>41</v>
      </c>
      <c r="G9" s="31" t="s">
        <v>40</v>
      </c>
      <c r="H9" s="382"/>
      <c r="I9" s="392"/>
      <c r="J9" s="30" t="s">
        <v>43</v>
      </c>
      <c r="K9" s="29" t="s">
        <v>42</v>
      </c>
      <c r="L9" s="420"/>
      <c r="M9" s="28" t="s">
        <v>41</v>
      </c>
      <c r="N9" s="27" t="s">
        <v>40</v>
      </c>
      <c r="O9" s="382"/>
      <c r="P9" s="418"/>
      <c r="Q9" s="389"/>
      <c r="R9" s="390"/>
      <c r="S9" s="389"/>
      <c r="T9" s="392"/>
      <c r="U9" s="389"/>
      <c r="V9" s="41" t="s">
        <v>109</v>
      </c>
      <c r="W9" s="41" t="s">
        <v>39</v>
      </c>
      <c r="X9" s="41" t="s">
        <v>109</v>
      </c>
      <c r="Y9" s="41" t="s">
        <v>39</v>
      </c>
      <c r="Z9" s="26" t="s">
        <v>583</v>
      </c>
      <c r="AA9" s="26" t="s">
        <v>39</v>
      </c>
      <c r="AB9" s="26" t="s">
        <v>583</v>
      </c>
      <c r="AC9" s="26" t="s">
        <v>39</v>
      </c>
      <c r="AD9" s="26" t="s">
        <v>583</v>
      </c>
      <c r="AE9" s="26" t="s">
        <v>39</v>
      </c>
      <c r="AF9" s="26" t="s">
        <v>583</v>
      </c>
      <c r="AG9" s="26" t="s">
        <v>39</v>
      </c>
    </row>
    <row r="10" spans="1:33" s="15" customFormat="1" ht="129" customHeight="1">
      <c r="A10" s="23"/>
      <c r="B10" s="17" t="s">
        <v>108</v>
      </c>
      <c r="C10" s="22" t="s">
        <v>107</v>
      </c>
      <c r="D10" s="17" t="s">
        <v>106</v>
      </c>
      <c r="E10" s="18" t="s">
        <v>14</v>
      </c>
      <c r="F10" s="17">
        <v>3</v>
      </c>
      <c r="G10" s="17">
        <v>2</v>
      </c>
      <c r="H10" s="20" t="str">
        <f>INDEX([11]Listas!$L$4:$P$8,F10,G10)</f>
        <v>MODERADA</v>
      </c>
      <c r="I10" s="21" t="s">
        <v>105</v>
      </c>
      <c r="J10" s="19" t="s">
        <v>12</v>
      </c>
      <c r="K10" s="19" t="str">
        <f>IF('[11]Evaluación de Controles'!F43="X","Probabilidad",IF('[11]Evaluación de Controles'!H43="X","Impacto",))</f>
        <v>Probabilidad</v>
      </c>
      <c r="L10" s="17">
        <f>'[11]Evaluación de Controles'!X43</f>
        <v>60</v>
      </c>
      <c r="M10" s="17">
        <f>IF('[11]Evaluación de Controles'!F43="X",IF(L10&gt;75,IF(F10&gt;2,F10-2,IF(F10&gt;1,F10-1,F10)),IF(L10&gt;50,IF(F10&gt;1,F10-1,F10),F10)),F10)</f>
        <v>2</v>
      </c>
      <c r="N10" s="17" t="e">
        <f>IF('[11]Evaluación de Controles'!H43="X",IF(L10&gt;75,IF(G10&gt;2,G10-2,IF(G10&gt;1,G10-1,G10)),IF(L10&gt;50,IF(G10&gt;1,G10-1,G10),G10)),G10)</f>
        <v>#REF!</v>
      </c>
      <c r="O10" s="20" t="e">
        <f>INDEX([11]Listas!$L$4:$P$8,M10,N10)</f>
        <v>#REF!</v>
      </c>
      <c r="P10" s="19" t="s">
        <v>11</v>
      </c>
      <c r="Q10" s="17" t="s">
        <v>104</v>
      </c>
      <c r="R10" s="18" t="s">
        <v>93</v>
      </c>
      <c r="S10" s="17" t="s">
        <v>69</v>
      </c>
      <c r="T10" s="17" t="s">
        <v>80</v>
      </c>
      <c r="U10" s="17" t="s">
        <v>103</v>
      </c>
      <c r="V10" s="40">
        <v>0.9</v>
      </c>
      <c r="W10" s="24" t="s">
        <v>102</v>
      </c>
      <c r="X10" s="40">
        <v>0.3</v>
      </c>
      <c r="Y10" s="272" t="s">
        <v>101</v>
      </c>
      <c r="Z10" s="270">
        <v>1</v>
      </c>
      <c r="AA10" s="274" t="s">
        <v>585</v>
      </c>
      <c r="AB10" s="270">
        <v>1</v>
      </c>
      <c r="AC10" s="274" t="s">
        <v>585</v>
      </c>
      <c r="AD10" s="270">
        <v>1</v>
      </c>
      <c r="AE10" s="316" t="s">
        <v>593</v>
      </c>
      <c r="AF10" s="85"/>
      <c r="AG10" s="85"/>
    </row>
    <row r="11" spans="1:33" s="15" customFormat="1" ht="111.75" customHeight="1">
      <c r="A11" s="23"/>
      <c r="B11" s="17" t="s">
        <v>100</v>
      </c>
      <c r="C11" s="22" t="s">
        <v>99</v>
      </c>
      <c r="D11" s="17" t="s">
        <v>98</v>
      </c>
      <c r="E11" s="18" t="s">
        <v>97</v>
      </c>
      <c r="F11" s="17">
        <v>2</v>
      </c>
      <c r="G11" s="17">
        <v>3</v>
      </c>
      <c r="H11" s="20" t="str">
        <f>INDEX([11]Listas!$L$4:$P$8,F11,G11)</f>
        <v>MODERADA</v>
      </c>
      <c r="I11" s="21" t="s">
        <v>96</v>
      </c>
      <c r="J11" s="19" t="s">
        <v>12</v>
      </c>
      <c r="K11" s="19" t="str">
        <f>IF('[11]Evaluación de Controles'!F44="X","Probabilidad",IF('[11]Evaluación de Controles'!H44="X","Impacto",))</f>
        <v>Probabilidad</v>
      </c>
      <c r="L11" s="17">
        <f>'[11]Evaluación de Controles'!X44</f>
        <v>70</v>
      </c>
      <c r="M11" s="17">
        <f>IF('[11]Evaluación de Controles'!F44="X",IF(L11&gt;75,IF(F11&gt;2,F11-2,IF(F11&gt;1,F11-1,F11)),IF(L11&gt;50,IF(F11&gt;1,F11-1,F11),F11)),F11)</f>
        <v>1</v>
      </c>
      <c r="N11" s="17" t="e">
        <f>IF('[11]Evaluación de Controles'!H44="X",IF(L11&gt;75,IF(G11&gt;2,G11-2,IF(G11&gt;1,G11-1,G11)),IF(L11&gt;50,IF(G11&gt;1,G11-1,G11),G11)),G11)</f>
        <v>#REF!</v>
      </c>
      <c r="O11" s="20" t="e">
        <f>INDEX([11]Listas!$L$4:$P$8,M11,N11)</f>
        <v>#REF!</v>
      </c>
      <c r="P11" s="19" t="s">
        <v>95</v>
      </c>
      <c r="Q11" s="17" t="s">
        <v>94</v>
      </c>
      <c r="R11" s="18" t="s">
        <v>93</v>
      </c>
      <c r="S11" s="17" t="s">
        <v>92</v>
      </c>
      <c r="T11" s="17" t="s">
        <v>91</v>
      </c>
      <c r="U11" s="17" t="s">
        <v>90</v>
      </c>
      <c r="V11" s="40">
        <v>0.9</v>
      </c>
      <c r="W11" s="24" t="s">
        <v>89</v>
      </c>
      <c r="X11" s="40">
        <v>0.3</v>
      </c>
      <c r="Y11" s="273" t="s">
        <v>88</v>
      </c>
      <c r="Z11" s="270">
        <v>1</v>
      </c>
      <c r="AA11" s="275" t="s">
        <v>586</v>
      </c>
      <c r="AB11" s="270">
        <v>1</v>
      </c>
      <c r="AC11" s="275" t="s">
        <v>589</v>
      </c>
      <c r="AD11" s="270">
        <v>1</v>
      </c>
      <c r="AE11" s="317" t="s">
        <v>595</v>
      </c>
      <c r="AF11" s="85"/>
      <c r="AG11" s="85"/>
    </row>
    <row r="12" spans="1:33" s="15" customFormat="1" ht="154.5" customHeight="1">
      <c r="A12" s="23"/>
      <c r="B12" s="17" t="s">
        <v>87</v>
      </c>
      <c r="C12" s="22" t="s">
        <v>86</v>
      </c>
      <c r="D12" s="17" t="s">
        <v>85</v>
      </c>
      <c r="E12" s="18" t="s">
        <v>84</v>
      </c>
      <c r="F12" s="17">
        <v>3</v>
      </c>
      <c r="G12" s="17">
        <v>2</v>
      </c>
      <c r="H12" s="20" t="str">
        <f>INDEX([11]Listas!$L$4:$P$8,F12,G12)</f>
        <v>MODERADA</v>
      </c>
      <c r="I12" s="21" t="s">
        <v>83</v>
      </c>
      <c r="J12" s="19" t="s">
        <v>12</v>
      </c>
      <c r="K12" s="19" t="str">
        <f>IF('[11]Evaluación de Controles'!F45="X","Probabilidad",IF('[11]Evaluación de Controles'!H45="X","Impacto",))</f>
        <v>Probabilidad</v>
      </c>
      <c r="L12" s="17">
        <f>'[11]Evaluación de Controles'!X45</f>
        <v>70</v>
      </c>
      <c r="M12" s="17">
        <f>IF('[11]Evaluación de Controles'!F45="X",IF(L12&gt;75,IF(F12&gt;2,F12-2,IF(F12&gt;1,F12-1,F12)),IF(L12&gt;50,IF(F12&gt;1,F12-1,F12),F12)),F12)</f>
        <v>2</v>
      </c>
      <c r="N12" s="17" t="e">
        <f>IF('[11]Evaluación de Controles'!H45="X",IF(L12&gt;75,IF(G12&gt;2,G12-2,IF(G12&gt;1,G12-1,G12)),IF(L12&gt;50,IF(G12&gt;1,G12-1,G12),G12)),G12)</f>
        <v>#REF!</v>
      </c>
      <c r="O12" s="20" t="e">
        <f>INDEX([11]Listas!$L$4:$P$8,M12,N12)</f>
        <v>#REF!</v>
      </c>
      <c r="P12" s="19" t="s">
        <v>11</v>
      </c>
      <c r="Q12" s="17" t="s">
        <v>82</v>
      </c>
      <c r="R12" s="18" t="s">
        <v>81</v>
      </c>
      <c r="S12" s="17" t="s">
        <v>69</v>
      </c>
      <c r="T12" s="17" t="s">
        <v>80</v>
      </c>
      <c r="U12" s="17" t="s">
        <v>79</v>
      </c>
      <c r="V12" s="40">
        <v>0.9</v>
      </c>
      <c r="W12" s="24" t="s">
        <v>78</v>
      </c>
      <c r="X12" s="40">
        <v>0.3</v>
      </c>
      <c r="Y12" s="272" t="s">
        <v>77</v>
      </c>
      <c r="Z12" s="270">
        <v>0.8</v>
      </c>
      <c r="AA12" s="274" t="s">
        <v>587</v>
      </c>
      <c r="AB12" s="270">
        <v>0.5</v>
      </c>
      <c r="AC12" s="274" t="s">
        <v>590</v>
      </c>
      <c r="AD12" s="270">
        <v>0.5</v>
      </c>
      <c r="AE12" s="316" t="s">
        <v>592</v>
      </c>
      <c r="AF12" s="85"/>
      <c r="AG12" s="85"/>
    </row>
    <row r="13" spans="1:33" s="15" customFormat="1" ht="154.5" customHeight="1">
      <c r="A13" s="23"/>
      <c r="B13" s="17" t="s">
        <v>76</v>
      </c>
      <c r="C13" s="22" t="s">
        <v>75</v>
      </c>
      <c r="D13" s="17" t="s">
        <v>74</v>
      </c>
      <c r="E13" s="18" t="s">
        <v>73</v>
      </c>
      <c r="F13" s="17">
        <v>1</v>
      </c>
      <c r="G13" s="17">
        <v>2</v>
      </c>
      <c r="H13" s="20" t="str">
        <f>INDEX([11]Listas!$L$4:$P$8,F13,G13)</f>
        <v>BAJA</v>
      </c>
      <c r="I13" s="21" t="s">
        <v>72</v>
      </c>
      <c r="J13" s="19" t="s">
        <v>12</v>
      </c>
      <c r="K13" s="19" t="str">
        <f>IF('[11]Evaluación de Controles'!F46="X","Probabilidad",IF('[11]Evaluación de Controles'!H46="X","Impacto",))</f>
        <v>Probabilidad</v>
      </c>
      <c r="L13" s="17">
        <f>'[11]Evaluación de Controles'!X46</f>
        <v>70</v>
      </c>
      <c r="M13" s="17">
        <f>IF('[11]Evaluación de Controles'!F46="X",IF(L13&gt;75,IF(F13&gt;2,F13-2,IF(F13&gt;1,F13-1,F13)),IF(L13&gt;50,IF(F13&gt;1,F13-1,F13),F13)),F13)</f>
        <v>1</v>
      </c>
      <c r="N13" s="17" t="e">
        <f>IF('[11]Evaluación de Controles'!H46="X",IF(L13&gt;75,IF(G13&gt;2,G13-2,IF(G13&gt;1,G13-1,G13)),IF(L13&gt;50,IF(G13&gt;1,G13-1,G13),G13)),G13)</f>
        <v>#REF!</v>
      </c>
      <c r="O13" s="20" t="e">
        <f>INDEX([11]Listas!$L$4:$P$8,M13,N13)</f>
        <v>#REF!</v>
      </c>
      <c r="P13" s="19" t="s">
        <v>11</v>
      </c>
      <c r="Q13" s="17" t="s">
        <v>71</v>
      </c>
      <c r="R13" s="18" t="s">
        <v>70</v>
      </c>
      <c r="S13" s="17" t="s">
        <v>69</v>
      </c>
      <c r="T13" s="17" t="s">
        <v>68</v>
      </c>
      <c r="U13" s="17" t="s">
        <v>67</v>
      </c>
      <c r="V13" s="40">
        <v>0.9</v>
      </c>
      <c r="W13" s="24" t="s">
        <v>66</v>
      </c>
      <c r="X13" s="40">
        <v>0.3</v>
      </c>
      <c r="Y13" s="272" t="s">
        <v>257</v>
      </c>
      <c r="Z13" s="270">
        <v>1</v>
      </c>
      <c r="AA13" s="274" t="s">
        <v>588</v>
      </c>
      <c r="AB13" s="270">
        <v>1</v>
      </c>
      <c r="AC13" s="274" t="s">
        <v>591</v>
      </c>
      <c r="AD13" s="270">
        <v>1</v>
      </c>
      <c r="AE13" s="316" t="s">
        <v>594</v>
      </c>
      <c r="AF13" s="85"/>
      <c r="AG13" s="85"/>
    </row>
    <row r="14" spans="1:33" s="15" customFormat="1" ht="99" hidden="1" customHeight="1">
      <c r="A14" s="23"/>
      <c r="B14" s="17"/>
      <c r="C14" s="22"/>
      <c r="D14" s="17"/>
      <c r="E14" s="18"/>
      <c r="F14" s="17"/>
      <c r="G14" s="17"/>
      <c r="H14" s="20"/>
      <c r="I14" s="21"/>
      <c r="J14" s="19"/>
      <c r="K14" s="19"/>
      <c r="L14" s="17"/>
      <c r="M14" s="17"/>
      <c r="N14" s="17"/>
      <c r="O14" s="20"/>
      <c r="P14" s="19"/>
      <c r="Q14" s="17"/>
      <c r="R14" s="18"/>
      <c r="S14" s="17"/>
      <c r="T14" s="17"/>
      <c r="U14" s="17"/>
      <c r="V14" s="39"/>
      <c r="W14" s="16"/>
      <c r="X14" s="39"/>
      <c r="Y14" s="16"/>
    </row>
    <row r="15" spans="1:33" s="15" customFormat="1" ht="109.5" hidden="1" customHeight="1">
      <c r="A15" s="23"/>
      <c r="B15" s="17"/>
      <c r="C15" s="22"/>
      <c r="D15" s="17"/>
      <c r="E15" s="18"/>
      <c r="F15" s="17"/>
      <c r="G15" s="17"/>
      <c r="H15" s="20"/>
      <c r="I15" s="21"/>
      <c r="J15" s="19"/>
      <c r="K15" s="19"/>
      <c r="L15" s="17"/>
      <c r="M15" s="17"/>
      <c r="N15" s="17"/>
      <c r="O15" s="20"/>
      <c r="P15" s="19"/>
      <c r="Q15" s="17"/>
      <c r="R15" s="18"/>
      <c r="S15" s="17"/>
      <c r="T15" s="17"/>
      <c r="U15" s="17"/>
      <c r="V15" s="39"/>
      <c r="W15" s="16"/>
      <c r="X15" s="39"/>
      <c r="Y15" s="16"/>
    </row>
    <row r="16" spans="1:33">
      <c r="C16" s="14"/>
      <c r="L16" s="8"/>
    </row>
    <row r="17" spans="2:24">
      <c r="B17" s="9"/>
      <c r="C17" s="9"/>
      <c r="D17" s="9"/>
      <c r="E17" s="9"/>
      <c r="F17" s="400" t="s">
        <v>6</v>
      </c>
      <c r="G17" s="400"/>
      <c r="H17" s="7">
        <f>COUNTIF(H10:H13,"BAJA")</f>
        <v>1</v>
      </c>
      <c r="L17" s="8"/>
      <c r="M17" s="400" t="s">
        <v>6</v>
      </c>
      <c r="N17" s="400"/>
      <c r="O17" s="7">
        <f>COUNTIF(O10:O13,"BAJA")</f>
        <v>0</v>
      </c>
      <c r="V17" s="1"/>
      <c r="X17" s="1"/>
    </row>
    <row r="18" spans="2:24">
      <c r="B18" s="433"/>
      <c r="C18" s="433"/>
      <c r="D18" s="433"/>
      <c r="E18" s="433"/>
      <c r="F18" s="400" t="s">
        <v>5</v>
      </c>
      <c r="G18" s="400"/>
      <c r="H18" s="7">
        <f>COUNTIF(H10:H13,"MODERADA")</f>
        <v>3</v>
      </c>
      <c r="L18" s="9"/>
      <c r="M18" s="400" t="s">
        <v>5</v>
      </c>
      <c r="N18" s="400"/>
      <c r="O18" s="7">
        <f>COUNTIF(O10:O13,"MODERADA")</f>
        <v>0</v>
      </c>
      <c r="V18" s="1"/>
      <c r="X18" s="1"/>
    </row>
    <row r="19" spans="2:24">
      <c r="B19" s="12"/>
      <c r="D19" s="12"/>
      <c r="F19" s="400" t="s">
        <v>4</v>
      </c>
      <c r="G19" s="400"/>
      <c r="H19" s="7">
        <f>COUNTIF(H10:H13,"ALTA")</f>
        <v>0</v>
      </c>
      <c r="M19" s="400" t="s">
        <v>4</v>
      </c>
      <c r="N19" s="400"/>
      <c r="O19" s="7">
        <f>COUNTIF(O10:O13,"ALTA")</f>
        <v>0</v>
      </c>
      <c r="P19" s="1"/>
      <c r="U19" s="1"/>
      <c r="V19" s="1"/>
      <c r="X19" s="1"/>
    </row>
    <row r="20" spans="2:24" ht="15.75">
      <c r="B20" s="11" t="s">
        <v>3</v>
      </c>
      <c r="D20" s="10" t="s">
        <v>2</v>
      </c>
      <c r="F20" s="400" t="s">
        <v>1</v>
      </c>
      <c r="G20" s="400"/>
      <c r="H20" s="7">
        <f>COUNTIF(H10:H13,"EXTREMA")</f>
        <v>0</v>
      </c>
      <c r="M20" s="400" t="s">
        <v>1</v>
      </c>
      <c r="N20" s="400"/>
      <c r="O20" s="7">
        <f>COUNTIF(O10:O13,"EXTREMA")</f>
        <v>0</v>
      </c>
      <c r="P20" s="1"/>
      <c r="U20" s="1"/>
      <c r="V20" s="1"/>
      <c r="X20" s="1"/>
    </row>
    <row r="21" spans="2:24">
      <c r="L21" s="1" t="s">
        <v>0</v>
      </c>
      <c r="O21" s="1"/>
      <c r="P21" s="1"/>
      <c r="U21" s="1"/>
      <c r="V21" s="1"/>
      <c r="X21" s="1"/>
    </row>
    <row r="22" spans="2:24" ht="15.75">
      <c r="B22" s="6"/>
      <c r="C22" s="5"/>
      <c r="O22" s="1"/>
      <c r="P22" s="1"/>
      <c r="U22" s="1"/>
      <c r="V22" s="1"/>
      <c r="X22" s="1"/>
    </row>
    <row r="23" spans="2:24">
      <c r="O23" s="1"/>
      <c r="P23" s="1"/>
      <c r="U23" s="1"/>
      <c r="V23" s="1"/>
      <c r="X23" s="1"/>
    </row>
    <row r="24" spans="2:24">
      <c r="O24" s="1"/>
      <c r="P24" s="1"/>
      <c r="U24" s="1"/>
      <c r="V24" s="1"/>
      <c r="X24" s="1"/>
    </row>
    <row r="25" spans="2:24">
      <c r="O25" s="1"/>
      <c r="P25" s="1"/>
      <c r="U25" s="1"/>
      <c r="V25" s="1"/>
      <c r="X25" s="1"/>
    </row>
    <row r="26" spans="2:24">
      <c r="O26" s="1"/>
      <c r="P26" s="1"/>
      <c r="U26" s="1"/>
      <c r="V26" s="1"/>
      <c r="X26" s="1"/>
    </row>
    <row r="27" spans="2:24">
      <c r="O27" s="1"/>
      <c r="P27" s="1"/>
      <c r="U27" s="1"/>
      <c r="V27" s="1"/>
      <c r="X27" s="1"/>
    </row>
    <row r="28" spans="2:24">
      <c r="O28" s="1"/>
      <c r="P28" s="1"/>
      <c r="U28" s="1"/>
      <c r="V28" s="1"/>
      <c r="X28" s="1"/>
    </row>
    <row r="29" spans="2:24">
      <c r="O29" s="1"/>
      <c r="P29" s="1"/>
      <c r="U29" s="1"/>
      <c r="V29" s="1"/>
      <c r="X29" s="1"/>
    </row>
    <row r="30" spans="2:24">
      <c r="O30" s="1"/>
      <c r="P30" s="1"/>
      <c r="U30" s="1"/>
      <c r="V30" s="1"/>
      <c r="X30" s="1"/>
    </row>
    <row r="31" spans="2:24">
      <c r="O31" s="1"/>
      <c r="P31" s="1"/>
      <c r="U31" s="1"/>
      <c r="V31" s="1"/>
      <c r="X31" s="1"/>
    </row>
    <row r="32" spans="2:24">
      <c r="O32" s="1"/>
      <c r="P32" s="1"/>
      <c r="U32" s="1"/>
      <c r="V32" s="1"/>
      <c r="X32" s="1"/>
    </row>
    <row r="33" spans="8:24">
      <c r="O33" s="1"/>
      <c r="P33" s="1"/>
      <c r="U33" s="1"/>
      <c r="V33" s="1"/>
      <c r="X33" s="1"/>
    </row>
    <row r="34" spans="8:24">
      <c r="O34" s="1"/>
      <c r="P34" s="1"/>
      <c r="U34" s="1"/>
      <c r="V34" s="1"/>
      <c r="X34" s="1"/>
    </row>
    <row r="35" spans="8:24">
      <c r="H35" s="1"/>
      <c r="I35" s="1"/>
      <c r="J35" s="1"/>
      <c r="O35" s="1"/>
      <c r="P35" s="1"/>
      <c r="U35" s="1"/>
      <c r="V35" s="1"/>
      <c r="X35" s="1"/>
    </row>
    <row r="36" spans="8:24">
      <c r="H36" s="1"/>
      <c r="I36" s="1"/>
      <c r="J36" s="1"/>
      <c r="O36" s="1"/>
      <c r="P36" s="1"/>
      <c r="U36" s="1"/>
      <c r="V36" s="1"/>
      <c r="X36" s="1"/>
    </row>
    <row r="37" spans="8:24">
      <c r="H37" s="1"/>
      <c r="I37" s="1"/>
      <c r="J37" s="1"/>
      <c r="O37" s="1"/>
      <c r="P37" s="1"/>
      <c r="U37" s="1"/>
      <c r="V37" s="1"/>
      <c r="X37" s="1"/>
    </row>
    <row r="38" spans="8:24">
      <c r="H38" s="1"/>
      <c r="I38" s="1"/>
      <c r="J38" s="1"/>
      <c r="O38" s="1"/>
      <c r="P38" s="1"/>
      <c r="U38" s="1"/>
      <c r="V38" s="1"/>
      <c r="X38" s="1"/>
    </row>
    <row r="39" spans="8:24">
      <c r="H39" s="1"/>
      <c r="I39" s="1"/>
      <c r="J39" s="1"/>
      <c r="O39" s="1"/>
      <c r="P39" s="1"/>
      <c r="U39" s="1"/>
      <c r="V39" s="1"/>
      <c r="X39" s="1"/>
    </row>
    <row r="40" spans="8:24">
      <c r="H40" s="1"/>
      <c r="I40" s="1"/>
      <c r="J40" s="1"/>
      <c r="O40" s="1"/>
      <c r="P40" s="1"/>
      <c r="U40" s="1"/>
      <c r="V40" s="1"/>
      <c r="X40" s="1"/>
    </row>
    <row r="41" spans="8:24">
      <c r="H41" s="1"/>
      <c r="I41" s="1"/>
      <c r="J41" s="1"/>
      <c r="O41" s="1"/>
      <c r="P41" s="1"/>
      <c r="U41" s="1"/>
      <c r="V41" s="1"/>
      <c r="X41" s="1"/>
    </row>
    <row r="42" spans="8:24">
      <c r="H42" s="1"/>
      <c r="I42" s="1"/>
      <c r="J42" s="1"/>
      <c r="O42" s="1"/>
      <c r="P42" s="1"/>
      <c r="U42" s="1"/>
      <c r="V42" s="1"/>
      <c r="X42" s="1"/>
    </row>
    <row r="43" spans="8:24">
      <c r="H43" s="1"/>
      <c r="I43" s="1"/>
      <c r="J43" s="1"/>
      <c r="O43" s="1"/>
      <c r="P43" s="1"/>
      <c r="U43" s="1"/>
      <c r="V43" s="1"/>
      <c r="X43" s="1"/>
    </row>
    <row r="44" spans="8:24">
      <c r="H44" s="1"/>
      <c r="I44" s="1"/>
      <c r="J44" s="1"/>
      <c r="O44" s="1"/>
      <c r="P44" s="1"/>
      <c r="U44" s="1"/>
      <c r="V44" s="1"/>
      <c r="X44" s="1"/>
    </row>
    <row r="45" spans="8:24">
      <c r="H45" s="1"/>
      <c r="I45" s="1"/>
      <c r="J45" s="1"/>
      <c r="O45" s="1"/>
      <c r="P45" s="1"/>
      <c r="U45" s="1"/>
      <c r="V45" s="1"/>
      <c r="X45" s="1"/>
    </row>
    <row r="46" spans="8:24">
      <c r="H46" s="1"/>
      <c r="I46" s="1"/>
      <c r="J46" s="1"/>
      <c r="O46" s="1"/>
      <c r="P46" s="1"/>
      <c r="U46" s="1"/>
      <c r="V46" s="1"/>
      <c r="X46" s="1"/>
    </row>
    <row r="47" spans="8:24">
      <c r="H47" s="1"/>
      <c r="I47" s="1"/>
      <c r="J47" s="1"/>
      <c r="O47" s="1"/>
      <c r="P47" s="1"/>
      <c r="U47" s="1"/>
      <c r="V47" s="1"/>
      <c r="X47" s="1"/>
    </row>
    <row r="48" spans="8:24">
      <c r="H48" s="1"/>
      <c r="I48" s="1"/>
      <c r="J48" s="1"/>
      <c r="O48" s="1"/>
      <c r="P48" s="1"/>
      <c r="U48" s="1"/>
      <c r="V48" s="1"/>
      <c r="X48" s="1"/>
    </row>
    <row r="49" spans="8:24">
      <c r="H49" s="1"/>
      <c r="I49" s="1"/>
      <c r="J49" s="1"/>
      <c r="O49" s="1"/>
      <c r="P49" s="1"/>
      <c r="U49" s="1"/>
      <c r="V49" s="1"/>
      <c r="X49" s="1"/>
    </row>
    <row r="50" spans="8:24">
      <c r="H50" s="1"/>
      <c r="I50" s="1"/>
      <c r="J50" s="1"/>
      <c r="O50" s="1"/>
      <c r="P50" s="1"/>
      <c r="U50" s="1"/>
      <c r="V50" s="1"/>
      <c r="X50" s="1"/>
    </row>
    <row r="51" spans="8:24">
      <c r="H51" s="1"/>
      <c r="I51" s="1"/>
      <c r="J51" s="1"/>
      <c r="O51" s="1"/>
      <c r="P51" s="1"/>
      <c r="U51" s="1"/>
      <c r="V51" s="1"/>
      <c r="X51" s="1"/>
    </row>
    <row r="52" spans="8:24">
      <c r="H52" s="1"/>
      <c r="I52" s="1"/>
      <c r="J52" s="1"/>
      <c r="O52" s="1"/>
      <c r="P52" s="1"/>
      <c r="U52" s="1"/>
      <c r="V52" s="1"/>
      <c r="X52" s="1"/>
    </row>
    <row r="53" spans="8:24">
      <c r="H53" s="1"/>
      <c r="I53" s="1"/>
      <c r="J53" s="1"/>
      <c r="O53" s="1"/>
      <c r="P53" s="1"/>
      <c r="U53" s="1"/>
      <c r="V53" s="1"/>
      <c r="X53" s="1"/>
    </row>
    <row r="54" spans="8:24">
      <c r="H54" s="1"/>
      <c r="I54" s="1"/>
      <c r="J54" s="1"/>
      <c r="O54" s="1"/>
      <c r="P54" s="1"/>
      <c r="U54" s="1"/>
      <c r="V54" s="1"/>
      <c r="X54" s="1"/>
    </row>
    <row r="55" spans="8:24">
      <c r="H55" s="1"/>
      <c r="I55" s="1"/>
      <c r="J55" s="1"/>
      <c r="O55" s="1"/>
      <c r="P55" s="1"/>
      <c r="U55" s="1"/>
      <c r="V55" s="1"/>
      <c r="X55" s="1"/>
    </row>
    <row r="56" spans="8:24">
      <c r="H56" s="1"/>
      <c r="I56" s="1"/>
      <c r="J56" s="1"/>
      <c r="O56" s="1"/>
      <c r="P56" s="1"/>
      <c r="U56" s="1"/>
      <c r="V56" s="1"/>
      <c r="X56" s="1"/>
    </row>
    <row r="57" spans="8:24">
      <c r="H57" s="1"/>
      <c r="I57" s="1"/>
      <c r="J57" s="1"/>
      <c r="O57" s="1"/>
      <c r="P57" s="1"/>
      <c r="U57" s="1"/>
    </row>
    <row r="58" spans="8:24">
      <c r="H58" s="1"/>
      <c r="I58" s="1"/>
      <c r="J58" s="1"/>
      <c r="O58" s="1"/>
      <c r="P58" s="1"/>
      <c r="U58" s="1"/>
    </row>
  </sheetData>
  <mergeCells count="38">
    <mergeCell ref="F19:G19"/>
    <mergeCell ref="F20:G20"/>
    <mergeCell ref="M17:N17"/>
    <mergeCell ref="M18:N18"/>
    <mergeCell ref="M19:N19"/>
    <mergeCell ref="M20:N20"/>
    <mergeCell ref="B18:E18"/>
    <mergeCell ref="M8:N8"/>
    <mergeCell ref="O8:O9"/>
    <mergeCell ref="F17:G17"/>
    <mergeCell ref="F18:G18"/>
    <mergeCell ref="L8:L9"/>
    <mergeCell ref="B8:B9"/>
    <mergeCell ref="C8:C9"/>
    <mergeCell ref="D8:D9"/>
    <mergeCell ref="I8:I9"/>
    <mergeCell ref="E1:X1"/>
    <mergeCell ref="E2:X2"/>
    <mergeCell ref="E6:U6"/>
    <mergeCell ref="V8:W8"/>
    <mergeCell ref="T8:T9"/>
    <mergeCell ref="P8:P9"/>
    <mergeCell ref="Q8:Q9"/>
    <mergeCell ref="F8:G8"/>
    <mergeCell ref="H8:H9"/>
    <mergeCell ref="R8:R9"/>
    <mergeCell ref="S8:S9"/>
    <mergeCell ref="U8:U9"/>
    <mergeCell ref="J8:K8"/>
    <mergeCell ref="E8:E9"/>
    <mergeCell ref="X8:Y8"/>
    <mergeCell ref="AD8:AE8"/>
    <mergeCell ref="AF8:AG8"/>
    <mergeCell ref="E5:P5"/>
    <mergeCell ref="Q5:R5"/>
    <mergeCell ref="S5:U5"/>
    <mergeCell ref="AB8:AC8"/>
    <mergeCell ref="Z8:AA8"/>
  </mergeCells>
  <conditionalFormatting sqref="E7:F7 E16:F1048576 F10:G15 M7:N7 M10:N1048576">
    <cfRule type="colorScale" priority="64">
      <colorScale>
        <cfvo type="num" val="1"/>
        <cfvo type="num" val="3"/>
        <cfvo type="num" val="5"/>
        <color theme="6" tint="-0.499984740745262"/>
        <color rgb="FFFFFF00"/>
        <color rgb="FFC00000"/>
      </colorScale>
    </cfRule>
  </conditionalFormatting>
  <conditionalFormatting sqref="F17:F20">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F8:G9">
    <cfRule type="colorScale" priority="11">
      <colorScale>
        <cfvo type="num" val="1"/>
        <cfvo type="num" val="3"/>
        <cfvo type="num" val="5"/>
        <color theme="6" tint="-0.499984740745262"/>
        <color rgb="FFFFFF00"/>
        <color rgb="FFC00000"/>
      </colorScale>
    </cfRule>
  </conditionalFormatting>
  <conditionalFormatting sqref="H7">
    <cfRule type="cellIs" dxfId="34" priority="68" operator="equal">
      <formula>"BAJA"</formula>
    </cfRule>
    <cfRule type="cellIs" dxfId="33" priority="67" operator="equal">
      <formula>"MODERADA"</formula>
    </cfRule>
    <cfRule type="cellIs" dxfId="32" priority="66" operator="equal">
      <formula>"ALTA"</formula>
    </cfRule>
    <cfRule type="cellIs" dxfId="31" priority="65" operator="equal">
      <formula>"EXTREMA"</formula>
    </cfRule>
  </conditionalFormatting>
  <conditionalFormatting sqref="H10:H15 O10:O15">
    <cfRule type="cellIs" dxfId="30" priority="12" operator="equal">
      <formula>"EXTREMA"</formula>
    </cfRule>
    <cfRule type="cellIs" dxfId="29" priority="13" operator="equal">
      <formula>"ALTA"</formula>
    </cfRule>
    <cfRule type="cellIs" dxfId="28" priority="14" operator="equal">
      <formula>"MODERADA"</formula>
    </cfRule>
    <cfRule type="cellIs" dxfId="27" priority="15" operator="equal">
      <formula>"BAJA"</formula>
    </cfRule>
  </conditionalFormatting>
  <conditionalFormatting sqref="H16:H1048576">
    <cfRule type="cellIs" dxfId="26" priority="43" operator="equal">
      <formula>"BAJA"</formula>
    </cfRule>
    <cfRule type="cellIs" dxfId="25" priority="42" operator="equal">
      <formula>"MODERADA"</formula>
    </cfRule>
    <cfRule type="cellIs" dxfId="24" priority="41" operator="equal">
      <formula>"ALTA"</formula>
    </cfRule>
    <cfRule type="cellIs" dxfId="23" priority="40"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22" priority="5" operator="equal">
      <formula>"BAJA"</formula>
    </cfRule>
    <cfRule type="cellIs" dxfId="21" priority="4" operator="equal">
      <formula>"MODERADA"</formula>
    </cfRule>
    <cfRule type="cellIs" dxfId="20" priority="3" operator="equal">
      <formula>"ALTA"</formula>
    </cfRule>
    <cfRule type="cellIs" dxfId="19" priority="2" operator="equal">
      <formula>"EXTREMA"</formula>
    </cfRule>
  </conditionalFormatting>
  <conditionalFormatting sqref="M17:M20">
    <cfRule type="colorScale" priority="20">
      <colorScale>
        <cfvo type="num" val="1"/>
        <cfvo type="num" val="3"/>
        <cfvo type="num" val="5"/>
        <color theme="6" tint="-0.499984740745262"/>
        <color rgb="FFFFFF00"/>
        <color rgb="FFC00000"/>
      </colorScale>
    </cfRule>
    <cfRule type="colorScale" priority="25">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onditionalFormatting>
  <conditionalFormatting sqref="M8:N9">
    <cfRule type="colorScale" priority="6">
      <colorScale>
        <cfvo type="num" val="1"/>
        <cfvo type="num" val="3"/>
        <cfvo type="num" val="5"/>
        <color theme="6" tint="-0.499984740745262"/>
        <color rgb="FFFFFF00"/>
        <color rgb="FFC00000"/>
      </colorScale>
    </cfRule>
  </conditionalFormatting>
  <conditionalFormatting sqref="O7:O9">
    <cfRule type="cellIs" dxfId="18" priority="10" operator="equal">
      <formula>"BAJA"</formula>
    </cfRule>
    <cfRule type="cellIs" dxfId="17" priority="9" operator="equal">
      <formula>"MODERADA"</formula>
    </cfRule>
    <cfRule type="cellIs" dxfId="16" priority="8" operator="equal">
      <formula>"ALTA"</formula>
    </cfRule>
    <cfRule type="cellIs" dxfId="15" priority="7" operator="equal">
      <formula>"EXTREMA"</formula>
    </cfRule>
  </conditionalFormatting>
  <conditionalFormatting sqref="O16:O1048576">
    <cfRule type="cellIs" dxfId="14" priority="18" operator="equal">
      <formula>"MODERADA"</formula>
    </cfRule>
    <cfRule type="cellIs" dxfId="13" priority="17" operator="equal">
      <formula>"ALTA"</formula>
    </cfRule>
    <cfRule type="cellIs" dxfId="12" priority="16" operator="equal">
      <formula>"EXTREMA"</formula>
    </cfRule>
    <cfRule type="cellIs" dxfId="11" priority="19" operator="equal">
      <formula>"BAJA"</formula>
    </cfRule>
  </conditionalFormatting>
  <printOptions horizontalCentered="1"/>
  <pageMargins left="0.31496062992125984" right="0.11811023622047245" top="0.35433070866141736" bottom="0.35433070866141736" header="0.31496062992125984" footer="0.31496062992125984"/>
  <pageSetup paperSize="5" scale="50" fitToHeight="0" orientation="landscape" horizontalDpi="4294967295" verticalDpi="4294967295"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pageSetUpPr autoPageBreaks="0"/>
  </sheetPr>
  <dimension ref="A1:AZ32"/>
  <sheetViews>
    <sheetView showGridLines="0" zoomScale="55" zoomScaleNormal="55" workbookViewId="0">
      <selection activeCell="AA10" sqref="AA10"/>
    </sheetView>
  </sheetViews>
  <sheetFormatPr baseColWidth="10" defaultColWidth="11.42578125" defaultRowHeight="15"/>
  <cols>
    <col min="1" max="1" width="5.7109375" style="15" customWidth="1"/>
    <col min="2" max="2" width="18.7109375" style="15" customWidth="1"/>
    <col min="3" max="6" width="5.7109375" style="15" customWidth="1"/>
    <col min="7" max="7" width="12.28515625" style="25" customWidth="1"/>
    <col min="8" max="8" width="7.7109375" style="25" customWidth="1"/>
    <col min="9" max="9" width="6.85546875" style="15" hidden="1" customWidth="1"/>
    <col min="10" max="12" width="5.7109375" style="15" hidden="1" customWidth="1"/>
    <col min="13" max="13" width="13.140625" style="25" hidden="1" customWidth="1"/>
    <col min="14" max="14" width="7.7109375" style="25" hidden="1" customWidth="1"/>
    <col min="15" max="15" width="14.7109375" style="15" hidden="1" customWidth="1"/>
    <col min="16" max="16" width="6" style="15" customWidth="1"/>
    <col min="17" max="17" width="5.7109375" style="15" hidden="1" customWidth="1"/>
    <col min="18" max="18" width="36.7109375" style="15" hidden="1" customWidth="1"/>
    <col min="19" max="22" width="5.7109375" style="15" hidden="1" customWidth="1"/>
    <col min="23" max="23" width="12.85546875" style="25" hidden="1" customWidth="1"/>
    <col min="24" max="24" width="10.7109375" style="25" hidden="1" customWidth="1"/>
    <col min="25" max="28" width="5.7109375" style="15" hidden="1" customWidth="1"/>
    <col min="29" max="29" width="14.140625" style="25" hidden="1" customWidth="1"/>
    <col min="30" max="30" width="10.7109375" style="25" hidden="1" customWidth="1"/>
    <col min="31" max="31" width="12.7109375" style="15" hidden="1" customWidth="1"/>
    <col min="32" max="32" width="4.7109375" style="15" customWidth="1"/>
    <col min="33" max="33" width="32.28515625" style="15" customWidth="1"/>
    <col min="34" max="46" width="5.7109375" style="15" customWidth="1"/>
    <col min="47" max="50" width="5.7109375" style="15" hidden="1" customWidth="1"/>
    <col min="51" max="51" width="11.42578125" style="15"/>
    <col min="52" max="52" width="17.140625" style="15" customWidth="1"/>
    <col min="53" max="16384" width="11.42578125" style="15"/>
  </cols>
  <sheetData>
    <row r="1" spans="1:52" ht="27" customHeight="1"/>
    <row r="2" spans="1:52" ht="48" customHeight="1" thickBot="1">
      <c r="C2" s="423" t="s">
        <v>393</v>
      </c>
      <c r="D2" s="423"/>
      <c r="E2" s="423"/>
      <c r="F2" s="423"/>
      <c r="G2" s="423"/>
      <c r="H2" s="423"/>
      <c r="I2" s="423"/>
      <c r="J2" s="423"/>
      <c r="K2" s="423"/>
      <c r="L2" s="423"/>
      <c r="M2" s="423"/>
      <c r="N2" s="423"/>
      <c r="O2" s="423"/>
      <c r="W2" s="15"/>
      <c r="X2" s="15"/>
      <c r="AC2" s="15"/>
      <c r="AD2" s="15"/>
      <c r="AG2" s="532" t="s">
        <v>394</v>
      </c>
      <c r="AH2" s="532"/>
      <c r="AI2" s="532"/>
      <c r="AJ2" s="532"/>
      <c r="AK2" s="532"/>
      <c r="AL2" s="532"/>
      <c r="AM2" s="532"/>
      <c r="AN2" s="532"/>
      <c r="AO2" s="532"/>
      <c r="AP2" s="532"/>
      <c r="AQ2" s="532"/>
      <c r="AR2" s="532"/>
      <c r="AS2" s="532"/>
      <c r="AT2" s="532"/>
      <c r="AU2" s="532"/>
      <c r="AV2" s="532"/>
      <c r="AW2" s="532"/>
      <c r="AX2" s="532"/>
      <c r="AY2" s="532"/>
      <c r="AZ2" s="532"/>
    </row>
    <row r="3" spans="1:52" ht="36" customHeight="1" thickBot="1">
      <c r="C3" s="533" t="s">
        <v>395</v>
      </c>
      <c r="D3" s="533"/>
      <c r="E3" s="533"/>
      <c r="F3" s="533"/>
      <c r="G3" s="533"/>
      <c r="H3" s="533"/>
      <c r="I3" s="533" t="s">
        <v>396</v>
      </c>
      <c r="J3" s="533"/>
      <c r="K3" s="533"/>
      <c r="L3" s="533"/>
      <c r="M3" s="533"/>
      <c r="N3" s="533"/>
      <c r="O3" s="534" t="s">
        <v>397</v>
      </c>
      <c r="W3" s="15"/>
      <c r="X3" s="15"/>
      <c r="AC3" s="15"/>
      <c r="AD3" s="15"/>
      <c r="AG3" s="98" t="s">
        <v>398</v>
      </c>
      <c r="AH3" s="98">
        <v>1</v>
      </c>
      <c r="AI3" s="98">
        <v>2</v>
      </c>
      <c r="AJ3" s="98">
        <v>3</v>
      </c>
      <c r="AK3" s="98">
        <v>4</v>
      </c>
      <c r="AL3" s="98">
        <v>5</v>
      </c>
      <c r="AM3" s="98">
        <v>6</v>
      </c>
      <c r="AN3" s="98">
        <v>7</v>
      </c>
      <c r="AO3" s="98">
        <v>8</v>
      </c>
      <c r="AP3" s="98">
        <v>9</v>
      </c>
      <c r="AQ3" s="98">
        <v>10</v>
      </c>
      <c r="AR3" s="98">
        <v>11</v>
      </c>
      <c r="AS3" s="98">
        <v>12</v>
      </c>
      <c r="AT3" s="98">
        <v>13</v>
      </c>
      <c r="AU3" s="98">
        <v>14</v>
      </c>
      <c r="AV3" s="98">
        <v>15</v>
      </c>
      <c r="AW3" s="98">
        <v>16</v>
      </c>
      <c r="AX3" s="98">
        <v>17</v>
      </c>
      <c r="AY3" s="99" t="s">
        <v>399</v>
      </c>
      <c r="AZ3" s="99" t="s">
        <v>400</v>
      </c>
    </row>
    <row r="4" spans="1:52" s="100" customFormat="1" ht="36" customHeight="1" thickTop="1" thickBot="1">
      <c r="C4" s="535" t="s">
        <v>401</v>
      </c>
      <c r="D4" s="535"/>
      <c r="E4" s="535"/>
      <c r="F4" s="535"/>
      <c r="G4" s="498" t="s">
        <v>402</v>
      </c>
      <c r="H4" s="536" t="s">
        <v>403</v>
      </c>
      <c r="I4" s="535" t="s">
        <v>401</v>
      </c>
      <c r="J4" s="535"/>
      <c r="K4" s="535"/>
      <c r="L4" s="535"/>
      <c r="M4" s="498" t="s">
        <v>402</v>
      </c>
      <c r="N4" s="536" t="s">
        <v>403</v>
      </c>
      <c r="O4" s="534"/>
      <c r="AG4" s="101" t="s">
        <v>222</v>
      </c>
      <c r="AH4" s="102">
        <f>1+1</f>
        <v>2</v>
      </c>
      <c r="AI4" s="102"/>
      <c r="AJ4" s="103"/>
      <c r="AK4" s="102"/>
      <c r="AL4" s="102"/>
      <c r="AM4" s="103"/>
      <c r="AN4" s="102"/>
      <c r="AO4" s="102"/>
      <c r="AP4" s="102"/>
      <c r="AQ4" s="102"/>
      <c r="AR4" s="102"/>
      <c r="AS4" s="102"/>
      <c r="AT4" s="102"/>
      <c r="AU4" s="102"/>
      <c r="AV4" s="102"/>
      <c r="AW4" s="102"/>
      <c r="AX4" s="102"/>
      <c r="AY4" s="104">
        <f t="shared" ref="AY4:AY9" si="0">SUM(AH4:AX4)</f>
        <v>2</v>
      </c>
      <c r="AZ4" s="105">
        <f t="shared" ref="AZ4:AZ9" si="1">AY4/$AY$10</f>
        <v>4.3478260869565216E-2</v>
      </c>
    </row>
    <row r="5" spans="1:52" s="25" customFormat="1" ht="79.5" customHeight="1" thickTop="1" thickBot="1">
      <c r="A5" s="106" t="s">
        <v>404</v>
      </c>
      <c r="B5" s="107" t="s">
        <v>405</v>
      </c>
      <c r="C5" s="108" t="s">
        <v>406</v>
      </c>
      <c r="D5" s="108" t="s">
        <v>407</v>
      </c>
      <c r="E5" s="108" t="s">
        <v>408</v>
      </c>
      <c r="F5" s="108" t="s">
        <v>409</v>
      </c>
      <c r="G5" s="498"/>
      <c r="H5" s="537"/>
      <c r="I5" s="108" t="s">
        <v>406</v>
      </c>
      <c r="J5" s="108" t="s">
        <v>407</v>
      </c>
      <c r="K5" s="108" t="s">
        <v>408</v>
      </c>
      <c r="L5" s="108" t="s">
        <v>409</v>
      </c>
      <c r="M5" s="498"/>
      <c r="N5" s="537"/>
      <c r="O5" s="534"/>
      <c r="Q5" s="109" t="s">
        <v>404</v>
      </c>
      <c r="R5" s="110" t="s">
        <v>405</v>
      </c>
      <c r="S5" s="109" t="s">
        <v>406</v>
      </c>
      <c r="T5" s="109" t="s">
        <v>407</v>
      </c>
      <c r="U5" s="109" t="s">
        <v>408</v>
      </c>
      <c r="V5" s="109" t="s">
        <v>409</v>
      </c>
      <c r="W5" s="81" t="s">
        <v>402</v>
      </c>
      <c r="X5" s="108" t="s">
        <v>410</v>
      </c>
      <c r="Y5" s="109" t="s">
        <v>406</v>
      </c>
      <c r="Z5" s="109" t="s">
        <v>407</v>
      </c>
      <c r="AA5" s="109" t="s">
        <v>408</v>
      </c>
      <c r="AB5" s="109" t="s">
        <v>409</v>
      </c>
      <c r="AC5" s="81" t="s">
        <v>402</v>
      </c>
      <c r="AD5" s="109" t="s">
        <v>410</v>
      </c>
      <c r="AE5" s="81" t="s">
        <v>411</v>
      </c>
      <c r="AG5" s="111" t="s">
        <v>14</v>
      </c>
      <c r="AH5" s="112">
        <v>1</v>
      </c>
      <c r="AI5" s="112">
        <v>1</v>
      </c>
      <c r="AJ5" s="112">
        <v>1</v>
      </c>
      <c r="AK5" s="113">
        <v>1</v>
      </c>
      <c r="AL5" s="112">
        <v>4</v>
      </c>
      <c r="AM5" s="113">
        <v>2</v>
      </c>
      <c r="AN5" s="113"/>
      <c r="AO5" s="112">
        <v>2</v>
      </c>
      <c r="AP5" s="112">
        <v>2</v>
      </c>
      <c r="AQ5" s="112"/>
      <c r="AR5" s="112"/>
      <c r="AS5" s="113">
        <v>1</v>
      </c>
      <c r="AT5" s="112">
        <v>3</v>
      </c>
      <c r="AU5" s="113"/>
      <c r="AV5" s="113"/>
      <c r="AW5" s="113"/>
      <c r="AX5" s="113"/>
      <c r="AY5" s="104">
        <f t="shared" si="0"/>
        <v>18</v>
      </c>
      <c r="AZ5" s="105">
        <f t="shared" si="1"/>
        <v>0.39130434782608697</v>
      </c>
    </row>
    <row r="6" spans="1:52" ht="30" customHeight="1" thickTop="1" thickBot="1">
      <c r="A6" s="25">
        <v>1</v>
      </c>
      <c r="B6" s="87" t="s">
        <v>412</v>
      </c>
      <c r="C6" s="85" t="e">
        <f>#REF!</f>
        <v>#REF!</v>
      </c>
      <c r="D6" s="85" t="e">
        <f>#REF!</f>
        <v>#REF!</v>
      </c>
      <c r="E6" s="85" t="e">
        <f>#REF!</f>
        <v>#REF!</v>
      </c>
      <c r="F6" s="85" t="e">
        <f>#REF!</f>
        <v>#REF!</v>
      </c>
      <c r="G6" s="81" t="e">
        <f>SUM(C6:F6)</f>
        <v>#REF!</v>
      </c>
      <c r="H6" s="114" t="e">
        <f>IF(F6&gt;0,F6/G6,IF(E6&gt;0,E6/G6,0))</f>
        <v>#REF!</v>
      </c>
      <c r="I6" s="85" t="e">
        <f>#REF!</f>
        <v>#REF!</v>
      </c>
      <c r="J6" s="85" t="e">
        <f>#REF!</f>
        <v>#REF!</v>
      </c>
      <c r="K6" s="85" t="e">
        <f>#REF!</f>
        <v>#REF!</v>
      </c>
      <c r="L6" s="85" t="e">
        <f>#REF!</f>
        <v>#REF!</v>
      </c>
      <c r="M6" s="81" t="e">
        <f>SUM(I6:L6)</f>
        <v>#REF!</v>
      </c>
      <c r="N6" s="114" t="e">
        <f>IF(L6&gt;0,L6/M6,IF(K6&gt;0,K6/M6,0))</f>
        <v>#REF!</v>
      </c>
      <c r="O6" s="115" t="e">
        <f>H6-N6</f>
        <v>#REF!</v>
      </c>
      <c r="Q6" s="110">
        <v>1</v>
      </c>
      <c r="R6" s="116" t="s">
        <v>412</v>
      </c>
      <c r="S6" s="117">
        <v>0</v>
      </c>
      <c r="T6" s="117">
        <v>0</v>
      </c>
      <c r="U6" s="117">
        <v>1</v>
      </c>
      <c r="V6" s="117">
        <v>1</v>
      </c>
      <c r="W6" s="110">
        <f>SUM(S6:V6)</f>
        <v>2</v>
      </c>
      <c r="X6" s="118">
        <v>0.5</v>
      </c>
      <c r="Y6" s="117">
        <v>0</v>
      </c>
      <c r="Z6" s="117">
        <v>1</v>
      </c>
      <c r="AA6" s="117">
        <v>0</v>
      </c>
      <c r="AB6" s="117">
        <v>1</v>
      </c>
      <c r="AC6" s="110">
        <f>SUM(Y6:AB6)</f>
        <v>2</v>
      </c>
      <c r="AD6" s="118">
        <v>0.5</v>
      </c>
      <c r="AE6" s="119">
        <v>0</v>
      </c>
      <c r="AG6" s="111" t="s">
        <v>73</v>
      </c>
      <c r="AH6" s="112">
        <v>1</v>
      </c>
      <c r="AI6" s="112"/>
      <c r="AJ6" s="112">
        <v>1</v>
      </c>
      <c r="AK6" s="113">
        <v>1</v>
      </c>
      <c r="AL6" s="113"/>
      <c r="AM6" s="112">
        <v>1</v>
      </c>
      <c r="AN6" s="112"/>
      <c r="AO6" s="113"/>
      <c r="AP6" s="112"/>
      <c r="AQ6" s="113">
        <v>1</v>
      </c>
      <c r="AR6" s="113">
        <v>3</v>
      </c>
      <c r="AS6" s="112">
        <v>1</v>
      </c>
      <c r="AT6" s="113"/>
      <c r="AU6" s="112"/>
      <c r="AV6" s="112"/>
      <c r="AW6" s="113"/>
      <c r="AX6" s="112"/>
      <c r="AY6" s="104">
        <f t="shared" si="0"/>
        <v>9</v>
      </c>
      <c r="AZ6" s="105">
        <f t="shared" si="1"/>
        <v>0.19565217391304349</v>
      </c>
    </row>
    <row r="7" spans="1:52" ht="30" customHeight="1" thickTop="1" thickBot="1">
      <c r="A7" s="25">
        <v>2</v>
      </c>
      <c r="B7" s="87" t="s">
        <v>413</v>
      </c>
      <c r="C7" s="85" t="e">
        <f>#REF!</f>
        <v>#REF!</v>
      </c>
      <c r="D7" s="85" t="e">
        <f>#REF!</f>
        <v>#REF!</v>
      </c>
      <c r="E7" s="85" t="e">
        <f>#REF!</f>
        <v>#REF!</v>
      </c>
      <c r="F7" s="85" t="e">
        <f>#REF!</f>
        <v>#REF!</v>
      </c>
      <c r="G7" s="81" t="e">
        <f t="shared" ref="G7:G18" si="2">SUM(C7:F7)</f>
        <v>#REF!</v>
      </c>
      <c r="H7" s="114" t="e">
        <f t="shared" ref="H7:H18" si="3">IF(F7&gt;0,F7/G7,IF(E7&gt;0,E7/G7,0))</f>
        <v>#REF!</v>
      </c>
      <c r="I7" s="85" t="e">
        <f>#REF!</f>
        <v>#REF!</v>
      </c>
      <c r="J7" s="85" t="e">
        <f>#REF!</f>
        <v>#REF!</v>
      </c>
      <c r="K7" s="85" t="e">
        <f>#REF!</f>
        <v>#REF!</v>
      </c>
      <c r="L7" s="85" t="e">
        <f>#REF!</f>
        <v>#REF!</v>
      </c>
      <c r="M7" s="81" t="e">
        <f t="shared" ref="M7:M19" si="4">SUM(I7:L7)</f>
        <v>#REF!</v>
      </c>
      <c r="N7" s="114" t="e">
        <f t="shared" ref="N7:N19" si="5">IF(L7&gt;0,L7/M7,IF(K7&gt;0,K7/M7,0))</f>
        <v>#REF!</v>
      </c>
      <c r="O7" s="115" t="e">
        <f t="shared" ref="O7:O19" si="6">H7-N7</f>
        <v>#REF!</v>
      </c>
      <c r="Q7" s="110">
        <v>2</v>
      </c>
      <c r="R7" s="116" t="s">
        <v>413</v>
      </c>
      <c r="S7" s="117">
        <v>0</v>
      </c>
      <c r="T7" s="117">
        <v>0</v>
      </c>
      <c r="U7" s="117">
        <v>0</v>
      </c>
      <c r="V7" s="117">
        <v>4</v>
      </c>
      <c r="W7" s="110">
        <f t="shared" ref="W7:W18" si="7">SUM(S7:V7)</f>
        <v>4</v>
      </c>
      <c r="X7" s="118">
        <v>1</v>
      </c>
      <c r="Y7" s="117">
        <v>0</v>
      </c>
      <c r="Z7" s="117">
        <v>0</v>
      </c>
      <c r="AA7" s="117">
        <v>0</v>
      </c>
      <c r="AB7" s="117">
        <v>4</v>
      </c>
      <c r="AC7" s="110">
        <f>SUM(Y7:AB7)</f>
        <v>4</v>
      </c>
      <c r="AD7" s="118">
        <v>1</v>
      </c>
      <c r="AE7" s="119">
        <v>0</v>
      </c>
      <c r="AG7" s="111" t="s">
        <v>97</v>
      </c>
      <c r="AH7" s="113"/>
      <c r="AI7" s="113">
        <v>3</v>
      </c>
      <c r="AJ7" s="113">
        <v>2</v>
      </c>
      <c r="AK7" s="113">
        <v>1</v>
      </c>
      <c r="AL7" s="113"/>
      <c r="AM7" s="113"/>
      <c r="AN7" s="112">
        <v>2</v>
      </c>
      <c r="AO7" s="113"/>
      <c r="AP7" s="113"/>
      <c r="AQ7" s="112">
        <v>2</v>
      </c>
      <c r="AR7" s="112"/>
      <c r="AS7" s="113">
        <v>1</v>
      </c>
      <c r="AT7" s="113"/>
      <c r="AU7" s="113"/>
      <c r="AV7" s="112"/>
      <c r="AW7" s="112"/>
      <c r="AX7" s="113"/>
      <c r="AY7" s="104">
        <f t="shared" si="0"/>
        <v>11</v>
      </c>
      <c r="AZ7" s="105">
        <f t="shared" si="1"/>
        <v>0.2391304347826087</v>
      </c>
    </row>
    <row r="8" spans="1:52" ht="30" customHeight="1" thickTop="1" thickBot="1">
      <c r="A8" s="25">
        <v>3</v>
      </c>
      <c r="B8" s="87" t="s">
        <v>414</v>
      </c>
      <c r="C8" s="85">
        <f>'(2) Juridica'!H14</f>
        <v>0</v>
      </c>
      <c r="D8" s="85">
        <f>'(2) Juridica'!H15</f>
        <v>0</v>
      </c>
      <c r="E8" s="85">
        <f>'(2) Juridica'!H16</f>
        <v>1</v>
      </c>
      <c r="F8" s="85">
        <f>'(2) Juridica'!H17</f>
        <v>1</v>
      </c>
      <c r="G8" s="81">
        <f t="shared" si="2"/>
        <v>2</v>
      </c>
      <c r="H8" s="114">
        <f t="shared" si="3"/>
        <v>0.5</v>
      </c>
      <c r="I8" s="85">
        <f>'(2) Juridica'!O14</f>
        <v>0</v>
      </c>
      <c r="J8" s="85">
        <f>'(2) Juridica'!O15</f>
        <v>0</v>
      </c>
      <c r="K8" s="85">
        <f>'(2) Juridica'!O16</f>
        <v>1</v>
      </c>
      <c r="L8" s="85">
        <f>'(2) Juridica'!O17</f>
        <v>1</v>
      </c>
      <c r="M8" s="81">
        <f t="shared" si="4"/>
        <v>2</v>
      </c>
      <c r="N8" s="114">
        <f t="shared" si="5"/>
        <v>0.5</v>
      </c>
      <c r="O8" s="115">
        <f t="shared" si="6"/>
        <v>0</v>
      </c>
      <c r="Q8" s="110">
        <v>3</v>
      </c>
      <c r="R8" s="116" t="s">
        <v>414</v>
      </c>
      <c r="S8" s="117">
        <v>0</v>
      </c>
      <c r="T8" s="117">
        <v>0</v>
      </c>
      <c r="U8" s="117">
        <v>0</v>
      </c>
      <c r="V8" s="117">
        <v>8</v>
      </c>
      <c r="W8" s="110">
        <f t="shared" si="7"/>
        <v>8</v>
      </c>
      <c r="X8" s="118">
        <v>1</v>
      </c>
      <c r="Y8" s="117">
        <v>0</v>
      </c>
      <c r="Z8" s="117">
        <v>0</v>
      </c>
      <c r="AA8" s="117">
        <v>0</v>
      </c>
      <c r="AB8" s="117">
        <v>8</v>
      </c>
      <c r="AC8" s="110">
        <f t="shared" ref="AC8:AC18" si="8">SUM(Y8:AB8)</f>
        <v>8</v>
      </c>
      <c r="AD8" s="118">
        <v>1</v>
      </c>
      <c r="AE8" s="119">
        <v>0</v>
      </c>
      <c r="AG8" s="111" t="s">
        <v>139</v>
      </c>
      <c r="AH8" s="112"/>
      <c r="AI8" s="112"/>
      <c r="AJ8" s="112"/>
      <c r="AK8" s="112"/>
      <c r="AL8" s="112"/>
      <c r="AM8" s="112"/>
      <c r="AN8" s="112">
        <v>2</v>
      </c>
      <c r="AO8" s="112"/>
      <c r="AP8" s="112">
        <v>1</v>
      </c>
      <c r="AQ8" s="112"/>
      <c r="AR8" s="112"/>
      <c r="AS8" s="112"/>
      <c r="AT8" s="113"/>
      <c r="AU8" s="113"/>
      <c r="AV8" s="112"/>
      <c r="AW8" s="112"/>
      <c r="AX8" s="112"/>
      <c r="AY8" s="104">
        <f t="shared" si="0"/>
        <v>3</v>
      </c>
      <c r="AZ8" s="105">
        <f t="shared" si="1"/>
        <v>6.5217391304347824E-2</v>
      </c>
    </row>
    <row r="9" spans="1:52" ht="30" customHeight="1" thickTop="1" thickBot="1">
      <c r="A9" s="25">
        <v>4</v>
      </c>
      <c r="B9" s="87" t="s">
        <v>415</v>
      </c>
      <c r="C9" s="85">
        <f>'(3) Contratación'!H14</f>
        <v>0</v>
      </c>
      <c r="D9" s="85">
        <f>'(3) Contratación'!H15</f>
        <v>0</v>
      </c>
      <c r="E9" s="85">
        <f>'(3) Contratación'!H16</f>
        <v>2</v>
      </c>
      <c r="F9" s="85">
        <f>'(3) Contratación'!H17</f>
        <v>0</v>
      </c>
      <c r="G9" s="81">
        <f t="shared" si="2"/>
        <v>2</v>
      </c>
      <c r="H9" s="114">
        <f>IF(F9&gt;0,F9/G9,IF(E9&gt;0,E9/G9,0))</f>
        <v>1</v>
      </c>
      <c r="I9" s="85">
        <f>'(3) Contratación'!O14</f>
        <v>2</v>
      </c>
      <c r="J9" s="85">
        <f>'(3) Contratación'!O15</f>
        <v>0</v>
      </c>
      <c r="K9" s="85">
        <f>'(3) Contratación'!O16</f>
        <v>0</v>
      </c>
      <c r="L9" s="85">
        <f>'(3) Contratación'!O17</f>
        <v>0</v>
      </c>
      <c r="M9" s="81">
        <f t="shared" si="4"/>
        <v>2</v>
      </c>
      <c r="N9" s="114">
        <f t="shared" si="5"/>
        <v>0</v>
      </c>
      <c r="O9" s="115">
        <f>H9-N9</f>
        <v>1</v>
      </c>
      <c r="Q9" s="110">
        <v>4</v>
      </c>
      <c r="R9" s="116" t="s">
        <v>415</v>
      </c>
      <c r="S9" s="117">
        <v>0</v>
      </c>
      <c r="T9" s="117">
        <v>0</v>
      </c>
      <c r="U9" s="117">
        <v>1</v>
      </c>
      <c r="V9" s="117">
        <v>2</v>
      </c>
      <c r="W9" s="110">
        <f t="shared" si="7"/>
        <v>3</v>
      </c>
      <c r="X9" s="118">
        <v>0.66666666666666663</v>
      </c>
      <c r="Y9" s="117">
        <v>0</v>
      </c>
      <c r="Z9" s="117">
        <v>1</v>
      </c>
      <c r="AA9" s="117">
        <v>0</v>
      </c>
      <c r="AB9" s="117">
        <v>2</v>
      </c>
      <c r="AC9" s="110">
        <f t="shared" si="8"/>
        <v>3</v>
      </c>
      <c r="AD9" s="118">
        <v>0.66666666666666663</v>
      </c>
      <c r="AE9" s="119">
        <v>0</v>
      </c>
      <c r="AG9" s="120" t="s">
        <v>84</v>
      </c>
      <c r="AH9" s="121"/>
      <c r="AI9" s="121"/>
      <c r="AJ9" s="121"/>
      <c r="AK9" s="121"/>
      <c r="AL9" s="121"/>
      <c r="AM9" s="122"/>
      <c r="AN9" s="121"/>
      <c r="AO9" s="122">
        <v>2</v>
      </c>
      <c r="AP9" s="122"/>
      <c r="AQ9" s="121"/>
      <c r="AR9" s="121"/>
      <c r="AS9" s="122">
        <v>1</v>
      </c>
      <c r="AT9" s="122"/>
      <c r="AU9" s="121"/>
      <c r="AV9" s="122"/>
      <c r="AW9" s="122"/>
      <c r="AX9" s="122"/>
      <c r="AY9" s="104">
        <f t="shared" si="0"/>
        <v>3</v>
      </c>
      <c r="AZ9" s="105">
        <f t="shared" si="1"/>
        <v>6.5217391304347824E-2</v>
      </c>
    </row>
    <row r="10" spans="1:52" ht="30" customHeight="1" thickTop="1" thickBot="1">
      <c r="A10" s="25">
        <v>5</v>
      </c>
      <c r="B10" s="87" t="s">
        <v>416</v>
      </c>
      <c r="C10" s="85" t="e">
        <f>#REF!</f>
        <v>#REF!</v>
      </c>
      <c r="D10" s="85" t="e">
        <f>#REF!</f>
        <v>#REF!</v>
      </c>
      <c r="E10" s="85" t="e">
        <f>#REF!</f>
        <v>#REF!</v>
      </c>
      <c r="F10" s="85" t="e">
        <f>#REF!</f>
        <v>#REF!</v>
      </c>
      <c r="G10" s="81" t="e">
        <f t="shared" si="2"/>
        <v>#REF!</v>
      </c>
      <c r="H10" s="114" t="e">
        <f t="shared" si="3"/>
        <v>#REF!</v>
      </c>
      <c r="I10" s="85" t="e">
        <f>#REF!</f>
        <v>#REF!</v>
      </c>
      <c r="J10" s="85" t="e">
        <f>#REF!</f>
        <v>#REF!</v>
      </c>
      <c r="K10" s="85" t="e">
        <f>#REF!</f>
        <v>#REF!</v>
      </c>
      <c r="L10" s="85" t="e">
        <f>#REF!</f>
        <v>#REF!</v>
      </c>
      <c r="M10" s="81" t="e">
        <f t="shared" si="4"/>
        <v>#REF!</v>
      </c>
      <c r="N10" s="114" t="e">
        <f t="shared" si="5"/>
        <v>#REF!</v>
      </c>
      <c r="O10" s="115" t="e">
        <f t="shared" si="6"/>
        <v>#REF!</v>
      </c>
      <c r="Q10" s="110">
        <v>5</v>
      </c>
      <c r="R10" s="116" t="s">
        <v>416</v>
      </c>
      <c r="S10" s="117">
        <v>0</v>
      </c>
      <c r="T10" s="117">
        <v>0</v>
      </c>
      <c r="U10" s="117">
        <v>4</v>
      </c>
      <c r="V10" s="117">
        <v>3</v>
      </c>
      <c r="W10" s="110">
        <f t="shared" si="7"/>
        <v>7</v>
      </c>
      <c r="X10" s="118">
        <v>0.42857142857142855</v>
      </c>
      <c r="Y10" s="117">
        <v>0</v>
      </c>
      <c r="Z10" s="117">
        <v>4</v>
      </c>
      <c r="AA10" s="117">
        <v>1</v>
      </c>
      <c r="AB10" s="117">
        <v>2</v>
      </c>
      <c r="AC10" s="110">
        <f t="shared" si="8"/>
        <v>7</v>
      </c>
      <c r="AD10" s="118">
        <v>0.2857142857142857</v>
      </c>
      <c r="AE10" s="119">
        <v>0.14285714285714285</v>
      </c>
      <c r="AG10" s="123" t="s">
        <v>417</v>
      </c>
      <c r="AH10" s="124">
        <f t="shared" ref="AH10:AT10" si="9">SUM(AH4:AH9)</f>
        <v>4</v>
      </c>
      <c r="AI10" s="124">
        <f t="shared" si="9"/>
        <v>4</v>
      </c>
      <c r="AJ10" s="124">
        <f t="shared" si="9"/>
        <v>4</v>
      </c>
      <c r="AK10" s="124">
        <f t="shared" si="9"/>
        <v>3</v>
      </c>
      <c r="AL10" s="124">
        <f t="shared" si="9"/>
        <v>4</v>
      </c>
      <c r="AM10" s="124">
        <f t="shared" si="9"/>
        <v>3</v>
      </c>
      <c r="AN10" s="124">
        <f t="shared" si="9"/>
        <v>4</v>
      </c>
      <c r="AO10" s="124">
        <f t="shared" si="9"/>
        <v>4</v>
      </c>
      <c r="AP10" s="124">
        <f t="shared" si="9"/>
        <v>3</v>
      </c>
      <c r="AQ10" s="124">
        <f t="shared" si="9"/>
        <v>3</v>
      </c>
      <c r="AR10" s="124">
        <f t="shared" si="9"/>
        <v>3</v>
      </c>
      <c r="AS10" s="124">
        <f t="shared" si="9"/>
        <v>4</v>
      </c>
      <c r="AT10" s="124">
        <f t="shared" si="9"/>
        <v>3</v>
      </c>
      <c r="AU10" s="124">
        <v>4</v>
      </c>
      <c r="AV10" s="124">
        <v>4</v>
      </c>
      <c r="AW10" s="124">
        <v>4</v>
      </c>
      <c r="AX10" s="124">
        <v>4</v>
      </c>
      <c r="AY10" s="125">
        <f>SUM(AY4:AY9)</f>
        <v>46</v>
      </c>
      <c r="AZ10" s="126">
        <v>1</v>
      </c>
    </row>
    <row r="11" spans="1:52" ht="30" customHeight="1">
      <c r="A11" s="25">
        <v>6</v>
      </c>
      <c r="B11" s="87" t="s">
        <v>418</v>
      </c>
      <c r="C11" s="85" t="e">
        <f>#REF!</f>
        <v>#REF!</v>
      </c>
      <c r="D11" s="85" t="e">
        <f>#REF!</f>
        <v>#REF!</v>
      </c>
      <c r="E11" s="85" t="e">
        <f>#REF!</f>
        <v>#REF!</v>
      </c>
      <c r="F11" s="85" t="e">
        <f>#REF!</f>
        <v>#REF!</v>
      </c>
      <c r="G11" s="81" t="e">
        <f t="shared" si="2"/>
        <v>#REF!</v>
      </c>
      <c r="H11" s="114" t="e">
        <f t="shared" si="3"/>
        <v>#REF!</v>
      </c>
      <c r="I11" s="85" t="e">
        <f>#REF!</f>
        <v>#REF!</v>
      </c>
      <c r="J11" s="85" t="e">
        <f>#REF!</f>
        <v>#REF!</v>
      </c>
      <c r="K11" s="85" t="e">
        <f>#REF!</f>
        <v>#REF!</v>
      </c>
      <c r="L11" s="85" t="e">
        <f>#REF!</f>
        <v>#REF!</v>
      </c>
      <c r="M11" s="81" t="e">
        <f t="shared" si="4"/>
        <v>#REF!</v>
      </c>
      <c r="N11" s="114" t="e">
        <f t="shared" si="5"/>
        <v>#REF!</v>
      </c>
      <c r="O11" s="115" t="e">
        <f t="shared" si="6"/>
        <v>#REF!</v>
      </c>
      <c r="Q11" s="110">
        <v>6</v>
      </c>
      <c r="R11" s="116" t="s">
        <v>419</v>
      </c>
      <c r="S11" s="117">
        <v>2</v>
      </c>
      <c r="T11" s="117">
        <v>0</v>
      </c>
      <c r="U11" s="117">
        <v>2</v>
      </c>
      <c r="V11" s="117">
        <v>1</v>
      </c>
      <c r="W11" s="110">
        <f t="shared" si="7"/>
        <v>5</v>
      </c>
      <c r="X11" s="118">
        <v>0.2</v>
      </c>
      <c r="Y11" s="117">
        <v>2</v>
      </c>
      <c r="Z11" s="117">
        <v>2</v>
      </c>
      <c r="AA11" s="117">
        <v>0</v>
      </c>
      <c r="AB11" s="117">
        <v>1</v>
      </c>
      <c r="AC11" s="110">
        <f t="shared" si="8"/>
        <v>5</v>
      </c>
      <c r="AD11" s="118">
        <v>0.2</v>
      </c>
      <c r="AE11" s="119">
        <v>0</v>
      </c>
    </row>
    <row r="12" spans="1:52" ht="43.5" customHeight="1">
      <c r="A12" s="25">
        <v>7</v>
      </c>
      <c r="B12" s="87" t="s">
        <v>420</v>
      </c>
      <c r="C12" s="85" t="e">
        <f>#REF!</f>
        <v>#REF!</v>
      </c>
      <c r="D12" s="85" t="e">
        <f>#REF!</f>
        <v>#REF!</v>
      </c>
      <c r="E12" s="85" t="e">
        <f>#REF!</f>
        <v>#REF!</v>
      </c>
      <c r="F12" s="85" t="e">
        <f>#REF!</f>
        <v>#REF!</v>
      </c>
      <c r="G12" s="81" t="e">
        <f t="shared" si="2"/>
        <v>#REF!</v>
      </c>
      <c r="H12" s="114" t="e">
        <f t="shared" si="3"/>
        <v>#REF!</v>
      </c>
      <c r="I12" s="85" t="e">
        <f>#REF!</f>
        <v>#REF!</v>
      </c>
      <c r="J12" s="85" t="e">
        <f>#REF!</f>
        <v>#REF!</v>
      </c>
      <c r="K12" s="85" t="e">
        <f>#REF!</f>
        <v>#REF!</v>
      </c>
      <c r="L12" s="85" t="e">
        <f>#REF!</f>
        <v>#REF!</v>
      </c>
      <c r="M12" s="81" t="e">
        <f t="shared" si="4"/>
        <v>#REF!</v>
      </c>
      <c r="N12" s="114" t="e">
        <f t="shared" si="5"/>
        <v>#REF!</v>
      </c>
      <c r="O12" s="115" t="e">
        <f t="shared" si="6"/>
        <v>#REF!</v>
      </c>
      <c r="Q12" s="110">
        <v>7</v>
      </c>
      <c r="R12" s="116" t="s">
        <v>421</v>
      </c>
      <c r="S12" s="117">
        <v>4</v>
      </c>
      <c r="T12" s="117">
        <v>0</v>
      </c>
      <c r="U12" s="117">
        <v>1</v>
      </c>
      <c r="V12" s="117">
        <v>0</v>
      </c>
      <c r="W12" s="110">
        <f t="shared" si="7"/>
        <v>5</v>
      </c>
      <c r="X12" s="118">
        <v>0.2</v>
      </c>
      <c r="Y12" s="117">
        <v>4</v>
      </c>
      <c r="Z12" s="117">
        <v>1</v>
      </c>
      <c r="AA12" s="117">
        <v>0</v>
      </c>
      <c r="AB12" s="117">
        <v>0</v>
      </c>
      <c r="AC12" s="110">
        <f t="shared" si="8"/>
        <v>5</v>
      </c>
      <c r="AD12" s="118">
        <v>0</v>
      </c>
      <c r="AE12" s="119">
        <v>0.2</v>
      </c>
    </row>
    <row r="13" spans="1:52" ht="30" customHeight="1">
      <c r="A13" s="25">
        <v>8</v>
      </c>
      <c r="B13" s="87" t="s">
        <v>422</v>
      </c>
      <c r="C13" s="85" t="e">
        <f>#REF!</f>
        <v>#REF!</v>
      </c>
      <c r="D13" s="85" t="e">
        <f>#REF!</f>
        <v>#REF!</v>
      </c>
      <c r="E13" s="85" t="e">
        <f>#REF!</f>
        <v>#REF!</v>
      </c>
      <c r="F13" s="85" t="e">
        <f>#REF!</f>
        <v>#REF!</v>
      </c>
      <c r="G13" s="81" t="e">
        <f t="shared" si="2"/>
        <v>#REF!</v>
      </c>
      <c r="H13" s="114" t="e">
        <f t="shared" si="3"/>
        <v>#REF!</v>
      </c>
      <c r="I13" s="85" t="e">
        <f>#REF!</f>
        <v>#REF!</v>
      </c>
      <c r="J13" s="85" t="e">
        <f>#REF!</f>
        <v>#REF!</v>
      </c>
      <c r="K13" s="85" t="e">
        <f>#REF!</f>
        <v>#REF!</v>
      </c>
      <c r="L13" s="85" t="e">
        <f>#REF!</f>
        <v>#REF!</v>
      </c>
      <c r="M13" s="81" t="e">
        <f t="shared" si="4"/>
        <v>#REF!</v>
      </c>
      <c r="N13" s="114" t="e">
        <f t="shared" si="5"/>
        <v>#REF!</v>
      </c>
      <c r="O13" s="115" t="e">
        <f t="shared" si="6"/>
        <v>#REF!</v>
      </c>
      <c r="Q13" s="110">
        <v>8</v>
      </c>
      <c r="R13" s="116" t="s">
        <v>423</v>
      </c>
      <c r="S13" s="117">
        <v>1</v>
      </c>
      <c r="T13" s="117">
        <v>0</v>
      </c>
      <c r="U13" s="117">
        <v>2</v>
      </c>
      <c r="V13" s="117">
        <v>0</v>
      </c>
      <c r="W13" s="110">
        <f t="shared" si="7"/>
        <v>3</v>
      </c>
      <c r="X13" s="118">
        <v>0.66666666666666663</v>
      </c>
      <c r="Y13" s="117">
        <v>0</v>
      </c>
      <c r="Z13" s="117">
        <v>2</v>
      </c>
      <c r="AA13" s="117">
        <v>1</v>
      </c>
      <c r="AB13" s="117">
        <v>0</v>
      </c>
      <c r="AC13" s="110">
        <f t="shared" si="8"/>
        <v>3</v>
      </c>
      <c r="AD13" s="118">
        <v>0.33333333333333331</v>
      </c>
      <c r="AE13" s="119">
        <v>0.33333333333333331</v>
      </c>
    </row>
    <row r="14" spans="1:52" ht="30" customHeight="1">
      <c r="A14" s="25">
        <v>9</v>
      </c>
      <c r="B14" s="87" t="s">
        <v>424</v>
      </c>
      <c r="C14" s="85" t="e">
        <f>#REF!</f>
        <v>#REF!</v>
      </c>
      <c r="D14" s="85" t="e">
        <f>#REF!</f>
        <v>#REF!</v>
      </c>
      <c r="E14" s="85" t="e">
        <f>#REF!</f>
        <v>#REF!</v>
      </c>
      <c r="F14" s="85" t="e">
        <f>#REF!</f>
        <v>#REF!</v>
      </c>
      <c r="G14" s="81" t="e">
        <f t="shared" si="2"/>
        <v>#REF!</v>
      </c>
      <c r="H14" s="114" t="e">
        <f t="shared" si="3"/>
        <v>#REF!</v>
      </c>
      <c r="I14" s="85" t="e">
        <f>#REF!</f>
        <v>#REF!</v>
      </c>
      <c r="J14" s="85" t="e">
        <f>#REF!</f>
        <v>#REF!</v>
      </c>
      <c r="K14" s="85" t="e">
        <f>#REF!</f>
        <v>#REF!</v>
      </c>
      <c r="L14" s="85" t="e">
        <f>#REF!</f>
        <v>#REF!</v>
      </c>
      <c r="M14" s="81" t="e">
        <f t="shared" si="4"/>
        <v>#REF!</v>
      </c>
      <c r="N14" s="114" t="e">
        <f t="shared" si="5"/>
        <v>#REF!</v>
      </c>
      <c r="O14" s="115" t="e">
        <f t="shared" si="6"/>
        <v>#REF!</v>
      </c>
      <c r="Q14" s="110">
        <v>9</v>
      </c>
      <c r="R14" s="116" t="s">
        <v>425</v>
      </c>
      <c r="S14" s="117">
        <v>4</v>
      </c>
      <c r="T14" s="117">
        <v>0</v>
      </c>
      <c r="U14" s="117">
        <v>2</v>
      </c>
      <c r="V14" s="117">
        <v>0</v>
      </c>
      <c r="W14" s="110">
        <f t="shared" si="7"/>
        <v>6</v>
      </c>
      <c r="X14" s="118">
        <v>0.33333333333333331</v>
      </c>
      <c r="Y14" s="117">
        <v>5</v>
      </c>
      <c r="Z14" s="117">
        <v>1</v>
      </c>
      <c r="AA14" s="117">
        <v>0</v>
      </c>
      <c r="AB14" s="117">
        <v>0</v>
      </c>
      <c r="AC14" s="110">
        <f t="shared" si="8"/>
        <v>6</v>
      </c>
      <c r="AD14" s="118">
        <v>0</v>
      </c>
      <c r="AE14" s="119">
        <v>0.33333333333333331</v>
      </c>
    </row>
    <row r="15" spans="1:52" ht="30" customHeight="1">
      <c r="A15" s="25">
        <v>10</v>
      </c>
      <c r="B15" s="87" t="s">
        <v>426</v>
      </c>
      <c r="C15" s="85" t="e">
        <f>#REF!</f>
        <v>#REF!</v>
      </c>
      <c r="D15" s="85" t="e">
        <f>#REF!</f>
        <v>#REF!</v>
      </c>
      <c r="E15" s="85" t="e">
        <f>#REF!</f>
        <v>#REF!</v>
      </c>
      <c r="F15" s="85" t="e">
        <f>#REF!</f>
        <v>#REF!</v>
      </c>
      <c r="G15" s="81" t="e">
        <f t="shared" si="2"/>
        <v>#REF!</v>
      </c>
      <c r="H15" s="114">
        <v>0</v>
      </c>
      <c r="I15" s="85" t="e">
        <f>#REF!</f>
        <v>#REF!</v>
      </c>
      <c r="J15" s="85" t="e">
        <f>#REF!</f>
        <v>#REF!</v>
      </c>
      <c r="K15" s="85" t="e">
        <f>#REF!</f>
        <v>#REF!</v>
      </c>
      <c r="L15" s="85" t="e">
        <f>#REF!</f>
        <v>#REF!</v>
      </c>
      <c r="M15" s="81">
        <v>4</v>
      </c>
      <c r="N15" s="114">
        <v>0</v>
      </c>
      <c r="O15" s="115">
        <v>0</v>
      </c>
      <c r="Q15" s="110">
        <v>10</v>
      </c>
      <c r="R15" s="116" t="s">
        <v>427</v>
      </c>
      <c r="S15" s="117">
        <v>2</v>
      </c>
      <c r="T15" s="117">
        <v>0</v>
      </c>
      <c r="U15" s="117">
        <v>2</v>
      </c>
      <c r="V15" s="117">
        <v>0</v>
      </c>
      <c r="W15" s="110">
        <f t="shared" si="7"/>
        <v>4</v>
      </c>
      <c r="X15" s="118">
        <v>0.5</v>
      </c>
      <c r="Y15" s="117">
        <v>2</v>
      </c>
      <c r="Z15" s="117">
        <v>1</v>
      </c>
      <c r="AA15" s="117">
        <v>1</v>
      </c>
      <c r="AB15" s="117">
        <v>0</v>
      </c>
      <c r="AC15" s="110">
        <f t="shared" si="8"/>
        <v>4</v>
      </c>
      <c r="AD15" s="118">
        <v>0.25</v>
      </c>
      <c r="AE15" s="119">
        <v>0.25</v>
      </c>
    </row>
    <row r="16" spans="1:52" ht="30" customHeight="1">
      <c r="A16" s="25">
        <v>11</v>
      </c>
      <c r="B16" s="87" t="s">
        <v>428</v>
      </c>
      <c r="C16" s="85" t="e">
        <f>#REF!</f>
        <v>#REF!</v>
      </c>
      <c r="D16" s="85" t="e">
        <f>#REF!</f>
        <v>#REF!</v>
      </c>
      <c r="E16" s="85" t="e">
        <f>#REF!</f>
        <v>#REF!</v>
      </c>
      <c r="F16" s="85" t="e">
        <f>#REF!</f>
        <v>#REF!</v>
      </c>
      <c r="G16" s="81" t="e">
        <f t="shared" si="2"/>
        <v>#REF!</v>
      </c>
      <c r="H16" s="114" t="e">
        <f t="shared" si="3"/>
        <v>#REF!</v>
      </c>
      <c r="I16" s="85" t="e">
        <f>#REF!</f>
        <v>#REF!</v>
      </c>
      <c r="J16" s="85" t="e">
        <f>#REF!</f>
        <v>#REF!</v>
      </c>
      <c r="K16" s="85" t="e">
        <f>#REF!</f>
        <v>#REF!</v>
      </c>
      <c r="L16" s="85" t="e">
        <f>#REF!</f>
        <v>#REF!</v>
      </c>
      <c r="M16" s="81" t="e">
        <f t="shared" si="4"/>
        <v>#REF!</v>
      </c>
      <c r="N16" s="114" t="e">
        <f t="shared" si="5"/>
        <v>#REF!</v>
      </c>
      <c r="O16" s="115" t="e">
        <f t="shared" si="6"/>
        <v>#REF!</v>
      </c>
      <c r="Q16" s="110">
        <v>11</v>
      </c>
      <c r="R16" s="116" t="s">
        <v>429</v>
      </c>
      <c r="S16" s="117">
        <v>3</v>
      </c>
      <c r="T16" s="117">
        <v>0</v>
      </c>
      <c r="U16" s="117">
        <v>1</v>
      </c>
      <c r="V16" s="117">
        <v>0</v>
      </c>
      <c r="W16" s="110">
        <f t="shared" si="7"/>
        <v>4</v>
      </c>
      <c r="X16" s="118">
        <v>0.25</v>
      </c>
      <c r="Y16" s="117">
        <v>3</v>
      </c>
      <c r="Z16" s="117">
        <v>0</v>
      </c>
      <c r="AA16" s="117">
        <v>0</v>
      </c>
      <c r="AB16" s="117">
        <v>1</v>
      </c>
      <c r="AC16" s="110">
        <f t="shared" si="8"/>
        <v>4</v>
      </c>
      <c r="AD16" s="118">
        <v>0.25</v>
      </c>
      <c r="AE16" s="119">
        <v>0</v>
      </c>
    </row>
    <row r="17" spans="1:52" ht="30" customHeight="1">
      <c r="A17" s="25">
        <v>12</v>
      </c>
      <c r="B17" s="87" t="s">
        <v>430</v>
      </c>
      <c r="C17" s="85" t="e">
        <f>#REF!</f>
        <v>#REF!</v>
      </c>
      <c r="D17" s="85" t="e">
        <f>#REF!</f>
        <v>#REF!</v>
      </c>
      <c r="E17" s="85" t="e">
        <f>#REF!</f>
        <v>#REF!</v>
      </c>
      <c r="F17" s="85" t="e">
        <f>#REF!</f>
        <v>#REF!</v>
      </c>
      <c r="G17" s="81" t="e">
        <f t="shared" si="2"/>
        <v>#REF!</v>
      </c>
      <c r="H17" s="114" t="e">
        <f t="shared" si="3"/>
        <v>#REF!</v>
      </c>
      <c r="I17" s="85" t="e">
        <f>#REF!</f>
        <v>#REF!</v>
      </c>
      <c r="J17" s="85" t="e">
        <f>#REF!</f>
        <v>#REF!</v>
      </c>
      <c r="K17" s="85" t="e">
        <f>#REF!</f>
        <v>#REF!</v>
      </c>
      <c r="L17" s="85" t="e">
        <f>#REF!</f>
        <v>#REF!</v>
      </c>
      <c r="M17" s="81" t="e">
        <f t="shared" si="4"/>
        <v>#REF!</v>
      </c>
      <c r="N17" s="114" t="e">
        <f t="shared" si="5"/>
        <v>#REF!</v>
      </c>
      <c r="O17" s="115" t="e">
        <f t="shared" si="6"/>
        <v>#REF!</v>
      </c>
      <c r="Q17" s="110">
        <v>12</v>
      </c>
      <c r="R17" s="116" t="s">
        <v>422</v>
      </c>
      <c r="S17" s="117">
        <v>1</v>
      </c>
      <c r="T17" s="117">
        <v>0</v>
      </c>
      <c r="U17" s="117">
        <v>2</v>
      </c>
      <c r="V17" s="117">
        <v>1</v>
      </c>
      <c r="W17" s="110">
        <f t="shared" si="7"/>
        <v>4</v>
      </c>
      <c r="X17" s="118">
        <v>0.25</v>
      </c>
      <c r="Y17" s="117">
        <v>1</v>
      </c>
      <c r="Z17" s="117">
        <v>2</v>
      </c>
      <c r="AA17" s="117">
        <v>0</v>
      </c>
      <c r="AB17" s="117">
        <v>1</v>
      </c>
      <c r="AC17" s="110">
        <f t="shared" si="8"/>
        <v>4</v>
      </c>
      <c r="AD17" s="118">
        <v>0.25</v>
      </c>
      <c r="AE17" s="119">
        <v>0</v>
      </c>
    </row>
    <row r="18" spans="1:52" ht="30" customHeight="1">
      <c r="A18" s="25">
        <v>13</v>
      </c>
      <c r="B18" s="87" t="s">
        <v>431</v>
      </c>
      <c r="C18" s="85" t="e">
        <f>#REF!</f>
        <v>#REF!</v>
      </c>
      <c r="D18" s="85" t="e">
        <f>#REF!</f>
        <v>#REF!</v>
      </c>
      <c r="E18" s="85" t="e">
        <f>#REF!</f>
        <v>#REF!</v>
      </c>
      <c r="F18" s="85" t="e">
        <f>#REF!</f>
        <v>#REF!</v>
      </c>
      <c r="G18" s="81" t="e">
        <f t="shared" si="2"/>
        <v>#REF!</v>
      </c>
      <c r="H18" s="114" t="e">
        <f t="shared" si="3"/>
        <v>#REF!</v>
      </c>
      <c r="I18" s="85" t="e">
        <f>#REF!</f>
        <v>#REF!</v>
      </c>
      <c r="J18" s="85" t="e">
        <f>#REF!</f>
        <v>#REF!</v>
      </c>
      <c r="K18" s="85" t="e">
        <f>#REF!</f>
        <v>#REF!</v>
      </c>
      <c r="L18" s="85" t="e">
        <f>#REF!</f>
        <v>#REF!</v>
      </c>
      <c r="M18" s="81" t="e">
        <f t="shared" si="4"/>
        <v>#REF!</v>
      </c>
      <c r="N18" s="114" t="e">
        <f t="shared" si="5"/>
        <v>#REF!</v>
      </c>
      <c r="O18" s="115" t="e">
        <f t="shared" si="6"/>
        <v>#REF!</v>
      </c>
      <c r="Q18" s="110">
        <v>13</v>
      </c>
      <c r="R18" s="116" t="s">
        <v>432</v>
      </c>
      <c r="S18" s="117">
        <v>0</v>
      </c>
      <c r="T18" s="117">
        <v>0</v>
      </c>
      <c r="U18" s="117">
        <v>1</v>
      </c>
      <c r="V18" s="117">
        <v>3</v>
      </c>
      <c r="W18" s="110">
        <f t="shared" si="7"/>
        <v>4</v>
      </c>
      <c r="X18" s="118">
        <v>0.75</v>
      </c>
      <c r="Y18" s="117">
        <v>0</v>
      </c>
      <c r="Z18" s="117">
        <v>1</v>
      </c>
      <c r="AA18" s="117">
        <v>1</v>
      </c>
      <c r="AB18" s="117">
        <v>2</v>
      </c>
      <c r="AC18" s="110">
        <f t="shared" si="8"/>
        <v>4</v>
      </c>
      <c r="AD18" s="118">
        <v>0.5</v>
      </c>
      <c r="AE18" s="119">
        <v>0.25</v>
      </c>
    </row>
    <row r="19" spans="1:52" ht="30" customHeight="1" thickBot="1">
      <c r="A19" s="25"/>
      <c r="B19" s="127" t="s">
        <v>433</v>
      </c>
      <c r="C19" s="128" t="e">
        <f>SUM(C6:C18)</f>
        <v>#REF!</v>
      </c>
      <c r="D19" s="128" t="e">
        <f>SUM(D6:D18)</f>
        <v>#REF!</v>
      </c>
      <c r="E19" s="128" t="e">
        <f>SUM(E6:E18)</f>
        <v>#REF!</v>
      </c>
      <c r="F19" s="128" t="e">
        <f>SUM(F6:F18)</f>
        <v>#REF!</v>
      </c>
      <c r="G19" s="129" t="e">
        <f>SUM(C19:F19)</f>
        <v>#REF!</v>
      </c>
      <c r="H19" s="130" t="e">
        <f>IF(F19&gt;0,F19/G19,IF(E19&gt;0,E19/G19,0))</f>
        <v>#REF!</v>
      </c>
      <c r="I19" s="128" t="e">
        <f>SUM(I6:I18)</f>
        <v>#REF!</v>
      </c>
      <c r="J19" s="128" t="e">
        <f>SUM(J6:J18)</f>
        <v>#REF!</v>
      </c>
      <c r="K19" s="128" t="e">
        <f>SUM(K6:K18)</f>
        <v>#REF!</v>
      </c>
      <c r="L19" s="128" t="e">
        <f>SUM(L6:L18)</f>
        <v>#REF!</v>
      </c>
      <c r="M19" s="128" t="e">
        <f t="shared" si="4"/>
        <v>#REF!</v>
      </c>
      <c r="N19" s="130" t="e">
        <f t="shared" si="5"/>
        <v>#REF!</v>
      </c>
      <c r="O19" s="131" t="e">
        <f t="shared" si="6"/>
        <v>#REF!</v>
      </c>
      <c r="Q19" s="132"/>
      <c r="R19" s="116"/>
      <c r="S19" s="117"/>
      <c r="T19" s="117"/>
      <c r="U19" s="117"/>
      <c r="V19" s="117"/>
      <c r="W19" s="110"/>
      <c r="X19" s="118"/>
      <c r="Y19" s="117"/>
      <c r="Z19" s="117"/>
      <c r="AA19" s="117"/>
      <c r="AB19" s="117"/>
      <c r="AC19" s="110"/>
      <c r="AD19" s="118"/>
      <c r="AE19" s="119"/>
    </row>
    <row r="20" spans="1:52" ht="30" customHeight="1">
      <c r="A20" s="25"/>
      <c r="Q20" s="133"/>
      <c r="R20" s="110" t="s">
        <v>433</v>
      </c>
      <c r="S20" s="110">
        <f>SUM(S6:S19)</f>
        <v>17</v>
      </c>
      <c r="T20" s="110">
        <f>SUM(T6:T19)</f>
        <v>0</v>
      </c>
      <c r="U20" s="110">
        <f>SUM(U6:U19)</f>
        <v>19</v>
      </c>
      <c r="V20" s="110">
        <f>SUM(V6:V19)</f>
        <v>23</v>
      </c>
      <c r="W20" s="110">
        <f>SUM(W6:W19)</f>
        <v>59</v>
      </c>
      <c r="X20" s="118">
        <v>0.35714285714285715</v>
      </c>
      <c r="Y20" s="110">
        <f>SUM(Y6:Y19)</f>
        <v>17</v>
      </c>
      <c r="Z20" s="110">
        <f>SUM(Z6:Z19)</f>
        <v>16</v>
      </c>
      <c r="AA20" s="110">
        <f>SUM(AA6:AA19)</f>
        <v>4</v>
      </c>
      <c r="AB20" s="110">
        <f>SUM(AB6:AB19)</f>
        <v>22</v>
      </c>
      <c r="AC20" s="110">
        <f>SUM(AC6:AC19)</f>
        <v>59</v>
      </c>
      <c r="AD20" s="118">
        <v>0.34285714285714286</v>
      </c>
      <c r="AE20" s="119">
        <v>1.428571428571429E-2</v>
      </c>
    </row>
    <row r="21" spans="1:52" ht="30" customHeight="1">
      <c r="A21" s="25"/>
    </row>
    <row r="22" spans="1:52" ht="24.75" customHeight="1">
      <c r="A22" s="25"/>
      <c r="B22" s="134"/>
      <c r="C22" s="538"/>
      <c r="D22" s="538"/>
      <c r="E22" s="538"/>
      <c r="F22" s="538"/>
      <c r="G22" s="538"/>
      <c r="H22" s="538"/>
      <c r="I22" s="538"/>
      <c r="J22" s="538"/>
      <c r="K22" s="538"/>
      <c r="L22" s="538"/>
      <c r="M22" s="538"/>
      <c r="N22" s="538"/>
      <c r="O22" s="5"/>
    </row>
    <row r="23" spans="1:52" ht="30" customHeight="1">
      <c r="A23" s="25"/>
      <c r="B23" s="135" t="s">
        <v>434</v>
      </c>
      <c r="H23" s="15"/>
      <c r="M23" s="15"/>
      <c r="N23" s="15"/>
      <c r="W23" s="15"/>
    </row>
    <row r="24" spans="1:52" ht="30" customHeight="1">
      <c r="A24" s="25"/>
      <c r="B24" s="135" t="s">
        <v>435</v>
      </c>
      <c r="H24" s="15"/>
      <c r="M24" s="15"/>
      <c r="N24" s="15"/>
      <c r="W24" s="15"/>
    </row>
    <row r="25" spans="1:52" ht="20.25" customHeight="1">
      <c r="A25" s="25"/>
      <c r="C25" s="136"/>
      <c r="D25" s="136"/>
      <c r="E25" s="136"/>
      <c r="F25" s="136"/>
      <c r="G25" s="137"/>
      <c r="H25" s="15"/>
      <c r="M25" s="15"/>
      <c r="N25" s="15"/>
      <c r="W25" s="15"/>
      <c r="AF25" s="25"/>
      <c r="AG25" s="25"/>
      <c r="AH25" s="25"/>
      <c r="AI25" s="25"/>
      <c r="AJ25" s="25"/>
      <c r="AK25" s="25"/>
      <c r="AL25" s="25"/>
      <c r="AM25" s="25"/>
      <c r="AN25" s="25"/>
      <c r="AO25" s="25"/>
      <c r="AP25" s="25"/>
      <c r="AQ25" s="25"/>
      <c r="AR25" s="25"/>
      <c r="AS25" s="25"/>
      <c r="AT25" s="25"/>
      <c r="AU25" s="25"/>
      <c r="AV25" s="25"/>
      <c r="AW25" s="25"/>
      <c r="AX25" s="25"/>
      <c r="AY25" s="25"/>
      <c r="AZ25" s="25"/>
    </row>
    <row r="26" spans="1:52" ht="24.75" customHeight="1">
      <c r="A26" s="25"/>
      <c r="B26" s="539" t="s">
        <v>436</v>
      </c>
      <c r="C26" s="539"/>
      <c r="D26" s="138" t="s">
        <v>437</v>
      </c>
      <c r="E26" s="138"/>
      <c r="F26" s="138"/>
      <c r="G26" s="138"/>
      <c r="H26" s="15"/>
      <c r="M26" s="15"/>
      <c r="N26" s="15"/>
      <c r="W26" s="15"/>
    </row>
    <row r="27" spans="1:52" s="25" customFormat="1" ht="24.75" customHeight="1">
      <c r="A27" s="15"/>
      <c r="B27" s="539" t="s">
        <v>438</v>
      </c>
      <c r="C27" s="539"/>
      <c r="D27" s="138" t="s">
        <v>439</v>
      </c>
      <c r="E27" s="138"/>
      <c r="F27" s="138"/>
      <c r="G27" s="138"/>
      <c r="H27" s="15"/>
      <c r="I27" s="15"/>
      <c r="J27" s="15"/>
      <c r="K27" s="15"/>
      <c r="L27" s="15"/>
      <c r="M27" s="15"/>
      <c r="N27" s="15"/>
      <c r="O27" s="15"/>
      <c r="P27" s="15"/>
      <c r="Q27" s="15"/>
      <c r="R27" s="15"/>
      <c r="S27" s="15"/>
      <c r="T27" s="15"/>
      <c r="U27" s="15"/>
      <c r="V27" s="15"/>
      <c r="W27" s="15"/>
      <c r="Y27" s="15"/>
      <c r="Z27" s="15"/>
      <c r="AA27" s="15"/>
      <c r="AB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1:52" ht="15.75">
      <c r="B28" s="539" t="s">
        <v>326</v>
      </c>
      <c r="C28" s="539"/>
      <c r="D28" s="139" t="s">
        <v>440</v>
      </c>
      <c r="E28" s="139"/>
      <c r="F28" s="139"/>
      <c r="G28" s="139"/>
      <c r="H28" s="15"/>
      <c r="M28" s="15"/>
      <c r="N28" s="15"/>
      <c r="W28" s="15"/>
    </row>
    <row r="31" spans="1:52" ht="12" customHeight="1"/>
    <row r="32" spans="1:52" ht="12" customHeight="1"/>
  </sheetData>
  <mergeCells count="15">
    <mergeCell ref="C22:N22"/>
    <mergeCell ref="B26:C26"/>
    <mergeCell ref="B27:C27"/>
    <mergeCell ref="B28:C28"/>
    <mergeCell ref="C2:O2"/>
    <mergeCell ref="AG2:AZ2"/>
    <mergeCell ref="C3:H3"/>
    <mergeCell ref="I3:N3"/>
    <mergeCell ref="O3:O5"/>
    <mergeCell ref="C4:F4"/>
    <mergeCell ref="G4:G5"/>
    <mergeCell ref="H4:H5"/>
    <mergeCell ref="I4:L4"/>
    <mergeCell ref="M4:M5"/>
    <mergeCell ref="N4:N5"/>
  </mergeCells>
  <conditionalFormatting sqref="H6:H19 N6:N19">
    <cfRule type="cellIs" dxfId="10" priority="5" operator="greaterThan">
      <formula>0.5</formula>
    </cfRule>
    <cfRule type="cellIs" dxfId="9" priority="6" operator="lessThanOrEqual">
      <formula>0.2</formula>
    </cfRule>
  </conditionalFormatting>
  <conditionalFormatting sqref="M6:M19 AC6:AC19">
    <cfRule type="cellIs" dxfId="8" priority="7" operator="notEqual">
      <formula>$G6</formula>
    </cfRule>
  </conditionalFormatting>
  <conditionalFormatting sqref="O6:O19">
    <cfRule type="cellIs" dxfId="7" priority="1" operator="lessThan">
      <formula>0</formula>
    </cfRule>
    <cfRule type="cellIs" dxfId="6" priority="2" operator="greaterThan">
      <formula>0</formula>
    </cfRule>
  </conditionalFormatting>
  <conditionalFormatting sqref="X6:X20 AD6:AD20">
    <cfRule type="cellIs" dxfId="5" priority="3" operator="greaterThan">
      <formula>0.5</formula>
    </cfRule>
    <cfRule type="cellIs" dxfId="4" priority="4" operator="lessThanOrEqual">
      <formula>0.2</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pageSetUpPr autoPageBreaks="0"/>
  </sheetPr>
  <dimension ref="A1:AB19"/>
  <sheetViews>
    <sheetView showGridLines="0" topLeftCell="B7" zoomScale="85" zoomScaleNormal="85" workbookViewId="0">
      <selection activeCell="AA10" sqref="AA10"/>
    </sheetView>
  </sheetViews>
  <sheetFormatPr baseColWidth="10" defaultRowHeight="15"/>
  <cols>
    <col min="1" max="1" width="2.85546875" customWidth="1"/>
    <col min="2" max="2" width="3.7109375" style="1" customWidth="1"/>
    <col min="3" max="3" width="5.7109375" style="141" customWidth="1"/>
    <col min="4" max="8" width="16.7109375" style="1" customWidth="1"/>
    <col min="9" max="10" width="7.7109375" customWidth="1"/>
    <col min="11" max="11" width="3.7109375" style="1" customWidth="1"/>
    <col min="12" max="12" width="5.7109375" style="141" customWidth="1"/>
    <col min="13" max="17" width="16.7109375" style="1" customWidth="1"/>
  </cols>
  <sheetData>
    <row r="1" spans="1:28" ht="96" customHeight="1">
      <c r="A1" s="543" t="s">
        <v>441</v>
      </c>
      <c r="B1" s="543"/>
      <c r="C1" s="543"/>
      <c r="D1" s="543"/>
      <c r="E1" s="543"/>
      <c r="F1" s="543"/>
      <c r="G1" s="543"/>
      <c r="H1" s="543"/>
      <c r="I1" s="543"/>
      <c r="J1" s="543"/>
      <c r="K1" s="543"/>
      <c r="L1" s="543"/>
      <c r="M1" s="543"/>
      <c r="N1" s="543"/>
      <c r="O1" s="543"/>
      <c r="P1" s="543"/>
      <c r="Q1" s="543"/>
      <c r="R1" s="543"/>
      <c r="S1" s="140"/>
      <c r="T1" s="140"/>
      <c r="U1" s="140"/>
      <c r="V1" s="140"/>
      <c r="W1" s="140"/>
      <c r="X1" s="140"/>
      <c r="Y1" s="140"/>
      <c r="Z1" s="140"/>
    </row>
    <row r="2" spans="1:28" ht="36" customHeight="1"/>
    <row r="3" spans="1:28" s="1" customFormat="1" ht="36" customHeight="1">
      <c r="A3" s="4"/>
      <c r="B3" s="544" t="s">
        <v>442</v>
      </c>
      <c r="C3" s="544"/>
      <c r="D3" s="544"/>
      <c r="E3" s="544"/>
      <c r="F3" s="544"/>
      <c r="G3" s="544"/>
      <c r="H3" s="544"/>
      <c r="I3" s="3"/>
      <c r="K3" s="544" t="s">
        <v>443</v>
      </c>
      <c r="L3" s="544"/>
      <c r="M3" s="544"/>
      <c r="N3" s="544"/>
      <c r="O3" s="544"/>
      <c r="P3" s="544"/>
      <c r="Q3" s="544"/>
      <c r="R3" s="3"/>
      <c r="V3" s="2"/>
      <c r="AB3" s="142"/>
    </row>
    <row r="4" spans="1:28" s="1" customFormat="1" ht="80.099999999999994" customHeight="1">
      <c r="A4" s="4"/>
      <c r="B4" s="540" t="s">
        <v>444</v>
      </c>
      <c r="C4" s="141" t="s">
        <v>445</v>
      </c>
      <c r="D4" s="143">
        <v>1</v>
      </c>
      <c r="E4" s="144"/>
      <c r="F4" s="145">
        <v>1</v>
      </c>
      <c r="G4" s="146"/>
      <c r="H4" s="146"/>
      <c r="I4" s="3"/>
      <c r="K4" s="540" t="s">
        <v>444</v>
      </c>
      <c r="L4" s="141" t="s">
        <v>445</v>
      </c>
      <c r="M4" s="143"/>
      <c r="N4" s="144"/>
      <c r="O4" s="145">
        <v>1</v>
      </c>
      <c r="P4" s="146"/>
      <c r="Q4" s="146"/>
      <c r="R4" s="3"/>
      <c r="V4" s="2"/>
      <c r="AB4" s="540"/>
    </row>
    <row r="5" spans="1:28" s="1" customFormat="1" ht="80.099999999999994" customHeight="1">
      <c r="A5" s="4"/>
      <c r="B5" s="540"/>
      <c r="C5" s="141" t="s">
        <v>446</v>
      </c>
      <c r="D5" s="147"/>
      <c r="E5" s="148">
        <v>1</v>
      </c>
      <c r="F5" s="148">
        <f>1+1+1+1</f>
        <v>4</v>
      </c>
      <c r="G5" s="145"/>
      <c r="H5" s="146"/>
      <c r="I5" s="3"/>
      <c r="K5" s="540"/>
      <c r="L5" s="141" t="s">
        <v>446</v>
      </c>
      <c r="M5" s="149"/>
      <c r="N5" s="148"/>
      <c r="O5" s="148"/>
      <c r="P5" s="145">
        <f>1+1</f>
        <v>2</v>
      </c>
      <c r="Q5" s="146"/>
      <c r="R5" s="3"/>
      <c r="V5" s="2"/>
      <c r="AB5" s="540"/>
    </row>
    <row r="6" spans="1:28" s="1" customFormat="1" ht="80.099999999999994" customHeight="1">
      <c r="A6" s="4"/>
      <c r="B6" s="540"/>
      <c r="C6" s="141" t="s">
        <v>447</v>
      </c>
      <c r="D6" s="150"/>
      <c r="E6" s="151">
        <f>1+1+1+1+1</f>
        <v>5</v>
      </c>
      <c r="F6" s="144">
        <f>1+1+1+1+1+1+1+1+1+1+1+1+1+1</f>
        <v>14</v>
      </c>
      <c r="G6" s="145">
        <f>1+1+1+1+1</f>
        <v>5</v>
      </c>
      <c r="H6" s="145">
        <f>1+1</f>
        <v>2</v>
      </c>
      <c r="I6" s="3"/>
      <c r="K6" s="540"/>
      <c r="L6" s="141" t="s">
        <v>447</v>
      </c>
      <c r="M6" s="152"/>
      <c r="N6" s="153"/>
      <c r="O6" s="144">
        <v>1</v>
      </c>
      <c r="P6" s="145">
        <f>1+1+1</f>
        <v>3</v>
      </c>
      <c r="Q6" s="145">
        <v>1</v>
      </c>
      <c r="R6" s="3"/>
      <c r="V6" s="2"/>
      <c r="AB6" s="540"/>
    </row>
    <row r="7" spans="1:28" s="1" customFormat="1" ht="80.099999999999994" customHeight="1">
      <c r="A7" s="4"/>
      <c r="B7" s="540"/>
      <c r="C7" s="141" t="s">
        <v>448</v>
      </c>
      <c r="D7" s="150"/>
      <c r="E7" s="154"/>
      <c r="F7" s="151">
        <f>1+1</f>
        <v>2</v>
      </c>
      <c r="G7" s="144">
        <f>1+1+1+1</f>
        <v>4</v>
      </c>
      <c r="H7" s="146"/>
      <c r="I7" s="3"/>
      <c r="K7" s="540"/>
      <c r="L7" s="141" t="s">
        <v>448</v>
      </c>
      <c r="M7" s="155"/>
      <c r="N7" s="156"/>
      <c r="O7" s="153"/>
      <c r="P7" s="144"/>
      <c r="Q7" s="146"/>
      <c r="R7" s="3"/>
      <c r="V7" s="2"/>
      <c r="AB7" s="540"/>
    </row>
    <row r="8" spans="1:28" s="1" customFormat="1" ht="80.099999999999994" customHeight="1" thickBot="1">
      <c r="A8" s="4"/>
      <c r="B8" s="540"/>
      <c r="C8" s="141" t="s">
        <v>449</v>
      </c>
      <c r="D8" s="157"/>
      <c r="E8" s="158">
        <v>1</v>
      </c>
      <c r="F8" s="159">
        <f>1+1</f>
        <v>2</v>
      </c>
      <c r="G8" s="160">
        <f>1+1+1</f>
        <v>3</v>
      </c>
      <c r="H8" s="160">
        <v>1</v>
      </c>
      <c r="I8" s="3"/>
      <c r="K8" s="540"/>
      <c r="L8" s="141" t="s">
        <v>449</v>
      </c>
      <c r="M8" s="161"/>
      <c r="N8" s="162"/>
      <c r="O8" s="163"/>
      <c r="P8" s="160">
        <v>1</v>
      </c>
      <c r="Q8" s="160">
        <v>1</v>
      </c>
      <c r="R8" s="3"/>
      <c r="V8" s="2"/>
      <c r="AB8" s="540"/>
    </row>
    <row r="9" spans="1:28" s="55" customFormat="1" ht="36" customHeight="1" thickTop="1">
      <c r="A9" s="56"/>
      <c r="D9" s="55" t="s">
        <v>450</v>
      </c>
      <c r="E9" s="55" t="s">
        <v>451</v>
      </c>
      <c r="F9" s="55" t="s">
        <v>452</v>
      </c>
      <c r="G9" s="55" t="s">
        <v>453</v>
      </c>
      <c r="H9" s="55" t="s">
        <v>454</v>
      </c>
      <c r="M9" s="55" t="s">
        <v>450</v>
      </c>
      <c r="N9" s="55" t="s">
        <v>451</v>
      </c>
      <c r="O9" s="55" t="s">
        <v>452</v>
      </c>
      <c r="P9" s="55" t="s">
        <v>453</v>
      </c>
      <c r="Q9" s="55" t="s">
        <v>454</v>
      </c>
    </row>
    <row r="10" spans="1:28" s="1" customFormat="1" ht="24" customHeight="1">
      <c r="A10" s="4"/>
      <c r="C10" s="141"/>
      <c r="D10" s="541" t="s">
        <v>455</v>
      </c>
      <c r="E10" s="541"/>
      <c r="F10" s="541"/>
      <c r="G10" s="541"/>
      <c r="H10" s="541"/>
      <c r="I10" s="3"/>
      <c r="L10" s="141"/>
      <c r="M10" s="541" t="s">
        <v>455</v>
      </c>
      <c r="N10" s="541"/>
      <c r="O10" s="541"/>
      <c r="P10" s="541"/>
      <c r="Q10" s="541"/>
      <c r="R10" s="3"/>
      <c r="V10" s="2"/>
    </row>
    <row r="13" spans="1:28" s="164" customFormat="1" ht="15.75">
      <c r="B13" s="165"/>
      <c r="C13" s="166"/>
      <c r="D13" s="167"/>
      <c r="E13" s="167"/>
      <c r="F13" s="167"/>
      <c r="G13" s="168"/>
      <c r="H13" s="168"/>
      <c r="K13" s="165"/>
      <c r="L13" s="166"/>
      <c r="M13" s="542"/>
      <c r="N13" s="542"/>
      <c r="O13" s="542"/>
      <c r="P13" s="542"/>
      <c r="Q13" s="542"/>
    </row>
    <row r="14" spans="1:28" ht="18.75">
      <c r="D14" s="135" t="s">
        <v>434</v>
      </c>
      <c r="E14" s="15"/>
      <c r="F14" s="15"/>
      <c r="G14" s="15"/>
      <c r="H14" s="15"/>
      <c r="I14" s="25"/>
      <c r="J14" s="15"/>
    </row>
    <row r="15" spans="1:28" ht="18.75">
      <c r="D15" s="135" t="s">
        <v>435</v>
      </c>
      <c r="E15" s="15"/>
      <c r="F15" s="15"/>
      <c r="G15" s="15"/>
      <c r="H15" s="15"/>
      <c r="I15" s="25"/>
      <c r="J15" s="15"/>
    </row>
    <row r="16" spans="1:28" ht="15.75">
      <c r="D16" s="15"/>
      <c r="E16" s="136"/>
      <c r="F16" s="136"/>
      <c r="G16" s="136"/>
      <c r="H16" s="136"/>
      <c r="I16" s="137"/>
      <c r="J16" s="15"/>
      <c r="K16" s="169"/>
      <c r="L16" s="169"/>
      <c r="M16" s="169"/>
      <c r="N16" s="169"/>
      <c r="O16" s="169"/>
      <c r="P16" s="169"/>
      <c r="Q16" s="169"/>
    </row>
    <row r="17" spans="4:10" ht="15.75">
      <c r="D17" s="170" t="s">
        <v>436</v>
      </c>
      <c r="F17" s="138" t="s">
        <v>437</v>
      </c>
      <c r="G17" s="138"/>
      <c r="H17" s="138"/>
      <c r="I17" s="138"/>
      <c r="J17" s="15"/>
    </row>
    <row r="18" spans="4:10" ht="15.75">
      <c r="D18" s="170" t="s">
        <v>438</v>
      </c>
      <c r="F18" s="138" t="s">
        <v>439</v>
      </c>
      <c r="G18" s="138"/>
      <c r="H18" s="138"/>
      <c r="I18" s="138"/>
      <c r="J18" s="15"/>
    </row>
    <row r="19" spans="4:10" ht="15.75">
      <c r="D19" s="170" t="s">
        <v>326</v>
      </c>
      <c r="F19" s="139" t="s">
        <v>440</v>
      </c>
      <c r="G19" s="139"/>
      <c r="H19" s="139"/>
      <c r="I19" s="139"/>
      <c r="J19" s="15"/>
    </row>
  </sheetData>
  <mergeCells count="9">
    <mergeCell ref="AB4:AB8"/>
    <mergeCell ref="D10:H10"/>
    <mergeCell ref="M10:Q10"/>
    <mergeCell ref="M13:Q13"/>
    <mergeCell ref="A1:R1"/>
    <mergeCell ref="B3:H3"/>
    <mergeCell ref="K3:Q3"/>
    <mergeCell ref="B4:B8"/>
    <mergeCell ref="K4:K8"/>
  </mergeCells>
  <conditionalFormatting sqref="I3:I10">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9"/>
  <sheetViews>
    <sheetView zoomScale="131" zoomScaleNormal="131" workbookViewId="0">
      <selection activeCell="AA10" sqref="AA10"/>
    </sheetView>
  </sheetViews>
  <sheetFormatPr baseColWidth="10" defaultColWidth="11.42578125" defaultRowHeight="15"/>
  <cols>
    <col min="1" max="1" width="6.7109375" style="136" customWidth="1"/>
    <col min="2" max="2" width="5.7109375" style="136" customWidth="1"/>
    <col min="3" max="3" width="4.7109375" style="136" customWidth="1"/>
    <col min="4" max="8" width="8.7109375" style="136" customWidth="1"/>
    <col min="9" max="9" width="5.7109375" style="136" customWidth="1"/>
    <col min="10" max="89" width="2.7109375" style="136" customWidth="1"/>
    <col min="90" max="16384" width="11.42578125" style="136"/>
  </cols>
  <sheetData>
    <row r="1" spans="2:34" ht="36" customHeight="1"/>
    <row r="2" spans="2:34" ht="39.950000000000003" customHeight="1">
      <c r="B2" s="545" t="s">
        <v>41</v>
      </c>
      <c r="C2" s="136">
        <v>5</v>
      </c>
      <c r="D2" s="227">
        <f>$C2*D$7</f>
        <v>5</v>
      </c>
      <c r="E2" s="228">
        <f t="shared" ref="D2:H6" si="0">$C2*E$7</f>
        <v>10</v>
      </c>
      <c r="F2" s="229">
        <f t="shared" si="0"/>
        <v>15</v>
      </c>
      <c r="G2" s="230">
        <f t="shared" si="0"/>
        <v>20</v>
      </c>
      <c r="H2" s="230">
        <f t="shared" si="0"/>
        <v>25</v>
      </c>
    </row>
    <row r="3" spans="2:34" ht="39.950000000000003" customHeight="1">
      <c r="B3" s="545"/>
      <c r="C3" s="136">
        <v>4</v>
      </c>
      <c r="D3" s="231">
        <f t="shared" si="0"/>
        <v>4</v>
      </c>
      <c r="E3" s="227">
        <f t="shared" si="0"/>
        <v>8</v>
      </c>
      <c r="F3" s="228">
        <f t="shared" si="0"/>
        <v>12</v>
      </c>
      <c r="G3" s="229">
        <f t="shared" si="0"/>
        <v>16</v>
      </c>
      <c r="H3" s="230">
        <f t="shared" si="0"/>
        <v>20</v>
      </c>
    </row>
    <row r="4" spans="2:34" ht="39.950000000000003" customHeight="1">
      <c r="B4" s="545"/>
      <c r="C4" s="136">
        <v>3</v>
      </c>
      <c r="D4" s="231">
        <f t="shared" si="0"/>
        <v>3</v>
      </c>
      <c r="E4" s="227">
        <f t="shared" si="0"/>
        <v>6</v>
      </c>
      <c r="F4" s="227">
        <f t="shared" si="0"/>
        <v>9</v>
      </c>
      <c r="G4" s="228">
        <f t="shared" si="0"/>
        <v>12</v>
      </c>
      <c r="H4" s="229">
        <f t="shared" si="0"/>
        <v>15</v>
      </c>
    </row>
    <row r="5" spans="2:34" ht="39.950000000000003" customHeight="1">
      <c r="B5" s="545"/>
      <c r="C5" s="136">
        <v>2</v>
      </c>
      <c r="D5" s="231">
        <f t="shared" si="0"/>
        <v>2</v>
      </c>
      <c r="E5" s="231">
        <f t="shared" si="0"/>
        <v>4</v>
      </c>
      <c r="F5" s="227">
        <f t="shared" si="0"/>
        <v>6</v>
      </c>
      <c r="G5" s="227">
        <f t="shared" si="0"/>
        <v>8</v>
      </c>
      <c r="H5" s="228">
        <f t="shared" si="0"/>
        <v>10</v>
      </c>
    </row>
    <row r="6" spans="2:34" ht="39.950000000000003" customHeight="1">
      <c r="B6" s="545"/>
      <c r="C6" s="136">
        <v>1</v>
      </c>
      <c r="D6" s="231">
        <f t="shared" si="0"/>
        <v>1</v>
      </c>
      <c r="E6" s="231">
        <f t="shared" si="0"/>
        <v>2</v>
      </c>
      <c r="F6" s="231">
        <f t="shared" si="0"/>
        <v>3</v>
      </c>
      <c r="G6" s="227">
        <f t="shared" si="0"/>
        <v>4</v>
      </c>
      <c r="H6" s="227">
        <f t="shared" si="0"/>
        <v>5</v>
      </c>
    </row>
    <row r="7" spans="2:34" ht="24" customHeight="1">
      <c r="D7" s="136">
        <v>1</v>
      </c>
      <c r="E7" s="136">
        <v>2</v>
      </c>
      <c r="F7" s="136">
        <v>3</v>
      </c>
      <c r="G7" s="136">
        <v>4</v>
      </c>
      <c r="H7" s="136">
        <v>5</v>
      </c>
    </row>
    <row r="8" spans="2:34" ht="9.9499999999999993" customHeight="1">
      <c r="D8" s="546" t="s">
        <v>40</v>
      </c>
      <c r="E8" s="546"/>
      <c r="F8" s="546"/>
      <c r="G8" s="546"/>
      <c r="H8" s="546"/>
      <c r="J8" s="232"/>
      <c r="K8" s="232"/>
      <c r="L8" s="232"/>
      <c r="M8" s="232"/>
      <c r="N8" s="233"/>
      <c r="O8" s="233"/>
      <c r="P8" s="233"/>
      <c r="Q8" s="233"/>
      <c r="R8" s="233"/>
      <c r="S8" s="234"/>
      <c r="T8" s="234"/>
      <c r="U8" s="234"/>
      <c r="V8" s="234"/>
      <c r="W8" s="234"/>
      <c r="X8" s="235"/>
      <c r="Y8" s="235"/>
      <c r="Z8" s="235"/>
      <c r="AA8" s="235"/>
      <c r="AB8" s="235"/>
      <c r="AC8" s="236"/>
      <c r="AD8" s="236"/>
      <c r="AE8" s="236"/>
      <c r="AF8" s="236"/>
      <c r="AG8" s="236"/>
      <c r="AH8" s="236"/>
    </row>
    <row r="9" spans="2:34">
      <c r="D9" s="546"/>
      <c r="E9" s="546"/>
      <c r="F9" s="546"/>
      <c r="G9" s="546"/>
      <c r="H9" s="546"/>
      <c r="J9" s="237">
        <v>1</v>
      </c>
      <c r="K9" s="237">
        <v>2</v>
      </c>
      <c r="L9" s="237">
        <v>3</v>
      </c>
      <c r="M9" s="237">
        <v>4</v>
      </c>
      <c r="N9" s="237">
        <v>5</v>
      </c>
      <c r="O9" s="237">
        <v>6</v>
      </c>
      <c r="P9" s="237">
        <v>7</v>
      </c>
      <c r="Q9" s="237">
        <v>8</v>
      </c>
      <c r="R9" s="237">
        <v>9</v>
      </c>
      <c r="S9" s="237">
        <v>10</v>
      </c>
      <c r="T9" s="237">
        <v>11</v>
      </c>
      <c r="U9" s="237">
        <v>12</v>
      </c>
      <c r="V9" s="237">
        <v>13</v>
      </c>
      <c r="W9" s="237">
        <v>14</v>
      </c>
      <c r="X9" s="237">
        <v>15</v>
      </c>
      <c r="Y9" s="237">
        <v>16</v>
      </c>
      <c r="Z9" s="237">
        <v>17</v>
      </c>
      <c r="AA9" s="237">
        <v>18</v>
      </c>
      <c r="AB9" s="237">
        <v>19</v>
      </c>
      <c r="AC9" s="237">
        <v>20</v>
      </c>
      <c r="AD9" s="237">
        <v>21</v>
      </c>
      <c r="AE9" s="237">
        <v>22</v>
      </c>
      <c r="AF9" s="237">
        <v>23</v>
      </c>
      <c r="AG9" s="237">
        <v>24</v>
      </c>
      <c r="AH9" s="237">
        <v>25</v>
      </c>
    </row>
  </sheetData>
  <mergeCells count="2">
    <mergeCell ref="B2:B6"/>
    <mergeCell ref="D8:H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23"/>
  <sheetViews>
    <sheetView showGridLines="0" topLeftCell="A7" workbookViewId="0">
      <selection activeCell="AA10" sqref="AA10"/>
    </sheetView>
  </sheetViews>
  <sheetFormatPr baseColWidth="10" defaultRowHeight="1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row r="3" spans="3:14" ht="27.75" customHeight="1">
      <c r="C3" s="550" t="s">
        <v>457</v>
      </c>
      <c r="D3" s="551"/>
      <c r="E3" s="551"/>
      <c r="F3" s="554" t="s">
        <v>40</v>
      </c>
      <c r="G3" s="554"/>
      <c r="H3" s="554"/>
      <c r="I3" s="554"/>
      <c r="J3" s="555"/>
      <c r="L3" s="171"/>
      <c r="M3" s="556" t="s">
        <v>470</v>
      </c>
      <c r="N3" s="557"/>
    </row>
    <row r="4" spans="3:14" ht="27.75" customHeight="1" thickBot="1">
      <c r="C4" s="552"/>
      <c r="D4" s="553"/>
      <c r="E4" s="553"/>
      <c r="F4" s="238">
        <v>1</v>
      </c>
      <c r="G4" s="238">
        <v>2</v>
      </c>
      <c r="H4" s="238">
        <v>3</v>
      </c>
      <c r="I4" s="238">
        <v>4</v>
      </c>
      <c r="J4" s="239">
        <v>5</v>
      </c>
      <c r="L4" s="171"/>
      <c r="M4" s="558"/>
      <c r="N4" s="559"/>
    </row>
    <row r="5" spans="3:14" ht="24.75" customHeight="1" thickTop="1">
      <c r="C5" s="552"/>
      <c r="D5" s="553"/>
      <c r="E5" s="553"/>
      <c r="F5" s="240" t="s">
        <v>462</v>
      </c>
      <c r="G5" s="240" t="s">
        <v>463</v>
      </c>
      <c r="H5" s="240" t="s">
        <v>464</v>
      </c>
      <c r="I5" s="240" t="s">
        <v>465</v>
      </c>
      <c r="J5" s="241" t="s">
        <v>466</v>
      </c>
      <c r="L5" s="560" t="s">
        <v>482</v>
      </c>
      <c r="M5" s="242" t="s">
        <v>483</v>
      </c>
      <c r="N5" s="243" t="s">
        <v>484</v>
      </c>
    </row>
    <row r="6" spans="3:14" ht="21.75" customHeight="1">
      <c r="C6" s="563" t="s">
        <v>41</v>
      </c>
      <c r="D6" s="244">
        <v>1</v>
      </c>
      <c r="E6" s="245" t="s">
        <v>473</v>
      </c>
      <c r="F6" s="242" t="s">
        <v>406</v>
      </c>
      <c r="G6" s="242" t="s">
        <v>406</v>
      </c>
      <c r="H6" s="242" t="s">
        <v>407</v>
      </c>
      <c r="I6" s="242" t="s">
        <v>408</v>
      </c>
      <c r="J6" s="243" t="s">
        <v>408</v>
      </c>
      <c r="L6" s="561"/>
      <c r="M6" s="242" t="s">
        <v>488</v>
      </c>
      <c r="N6" s="243" t="s">
        <v>489</v>
      </c>
    </row>
    <row r="7" spans="3:14" ht="24" customHeight="1">
      <c r="C7" s="563"/>
      <c r="D7" s="244">
        <v>2</v>
      </c>
      <c r="E7" s="245" t="s">
        <v>478</v>
      </c>
      <c r="F7" s="242" t="s">
        <v>406</v>
      </c>
      <c r="G7" s="242" t="s">
        <v>406</v>
      </c>
      <c r="H7" s="242" t="s">
        <v>407</v>
      </c>
      <c r="I7" s="242" t="s">
        <v>408</v>
      </c>
      <c r="J7" s="243" t="s">
        <v>409</v>
      </c>
      <c r="L7" s="561"/>
      <c r="M7" s="242" t="s">
        <v>496</v>
      </c>
      <c r="N7" s="243" t="s">
        <v>497</v>
      </c>
    </row>
    <row r="8" spans="3:14" ht="24.75" customHeight="1" thickBot="1">
      <c r="C8" s="563"/>
      <c r="D8" s="244">
        <v>3</v>
      </c>
      <c r="E8" s="245" t="s">
        <v>487</v>
      </c>
      <c r="F8" s="242" t="s">
        <v>406</v>
      </c>
      <c r="G8" s="242" t="s">
        <v>407</v>
      </c>
      <c r="H8" s="242" t="s">
        <v>408</v>
      </c>
      <c r="I8" s="242" t="s">
        <v>409</v>
      </c>
      <c r="J8" s="243" t="s">
        <v>409</v>
      </c>
      <c r="L8" s="562"/>
      <c r="M8" s="246" t="s">
        <v>502</v>
      </c>
      <c r="N8" s="247" t="s">
        <v>497</v>
      </c>
    </row>
    <row r="9" spans="3:14" ht="24" customHeight="1" thickTop="1" thickBot="1">
      <c r="C9" s="563"/>
      <c r="D9" s="244">
        <v>4</v>
      </c>
      <c r="E9" s="245" t="s">
        <v>492</v>
      </c>
      <c r="F9" s="242" t="s">
        <v>407</v>
      </c>
      <c r="G9" s="242" t="s">
        <v>408</v>
      </c>
      <c r="H9" s="242" t="s">
        <v>408</v>
      </c>
      <c r="I9" s="242" t="s">
        <v>409</v>
      </c>
      <c r="J9" s="243" t="s">
        <v>409</v>
      </c>
      <c r="L9" s="171"/>
      <c r="M9" s="171"/>
      <c r="N9" s="171"/>
    </row>
    <row r="10" spans="3:14" ht="42" customHeight="1" thickTop="1" thickBot="1">
      <c r="C10" s="564"/>
      <c r="D10" s="248">
        <v>5</v>
      </c>
      <c r="E10" s="249" t="s">
        <v>500</v>
      </c>
      <c r="F10" s="246" t="s">
        <v>408</v>
      </c>
      <c r="G10" s="246" t="s">
        <v>408</v>
      </c>
      <c r="H10" s="246" t="s">
        <v>409</v>
      </c>
      <c r="I10" s="246" t="s">
        <v>409</v>
      </c>
      <c r="J10" s="247" t="s">
        <v>409</v>
      </c>
      <c r="L10" s="565" t="s">
        <v>506</v>
      </c>
      <c r="M10" s="250" t="s">
        <v>507</v>
      </c>
      <c r="N10" s="251" t="s">
        <v>508</v>
      </c>
    </row>
    <row r="11" spans="3:14" ht="60">
      <c r="L11" s="566"/>
      <c r="M11" s="252" t="s">
        <v>509</v>
      </c>
      <c r="N11" s="253" t="s">
        <v>510</v>
      </c>
    </row>
    <row r="12" spans="3:14" ht="53.25" customHeight="1">
      <c r="L12" s="566"/>
      <c r="M12" s="252" t="s">
        <v>511</v>
      </c>
      <c r="N12" s="253" t="s">
        <v>512</v>
      </c>
    </row>
    <row r="13" spans="3:14" ht="51.75" customHeight="1" thickBot="1">
      <c r="L13" s="567"/>
      <c r="M13" s="254" t="s">
        <v>484</v>
      </c>
      <c r="N13" s="255" t="s">
        <v>513</v>
      </c>
    </row>
    <row r="14" spans="3:14" ht="15.75" thickTop="1"/>
    <row r="17" spans="7:9" ht="15.75" thickBot="1"/>
    <row r="18" spans="7:9" ht="31.5" customHeight="1" thickBot="1">
      <c r="G18" s="547" t="s">
        <v>461</v>
      </c>
      <c r="H18" s="548"/>
      <c r="I18" s="549"/>
    </row>
    <row r="19" spans="7:9" ht="29.25" customHeight="1">
      <c r="G19" s="256">
        <v>1</v>
      </c>
      <c r="H19" s="257" t="s">
        <v>471</v>
      </c>
      <c r="I19" s="258" t="s">
        <v>472</v>
      </c>
    </row>
    <row r="20" spans="7:9" ht="25.5" customHeight="1">
      <c r="G20" s="259">
        <v>2</v>
      </c>
      <c r="H20" s="260" t="s">
        <v>476</v>
      </c>
      <c r="I20" s="261" t="s">
        <v>477</v>
      </c>
    </row>
    <row r="21" spans="7:9" ht="24" customHeight="1">
      <c r="G21" s="262">
        <v>3</v>
      </c>
      <c r="H21" s="170" t="s">
        <v>485</v>
      </c>
      <c r="I21" s="263" t="s">
        <v>486</v>
      </c>
    </row>
    <row r="22" spans="7:9" ht="24.75" customHeight="1">
      <c r="G22" s="259">
        <v>4</v>
      </c>
      <c r="H22" s="260" t="s">
        <v>490</v>
      </c>
      <c r="I22" s="261" t="s">
        <v>491</v>
      </c>
    </row>
    <row r="23" spans="7:9" ht="26.25" customHeight="1" thickBot="1">
      <c r="G23" s="264">
        <v>5</v>
      </c>
      <c r="H23" s="265" t="s">
        <v>498</v>
      </c>
      <c r="I23" s="266" t="s">
        <v>499</v>
      </c>
    </row>
  </sheetData>
  <mergeCells count="7">
    <mergeCell ref="G18:I18"/>
    <mergeCell ref="C3:E5"/>
    <mergeCell ref="F3:J3"/>
    <mergeCell ref="M3:N4"/>
    <mergeCell ref="L5:L8"/>
    <mergeCell ref="C6:C10"/>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autoPageBreaks="0" fitToPage="1"/>
  </sheetPr>
  <dimension ref="B1:AC27"/>
  <sheetViews>
    <sheetView showGridLines="0" topLeftCell="Z4" zoomScale="60" zoomScaleNormal="60" zoomScaleSheetLayoutView="55" workbookViewId="0">
      <selection activeCell="AC10" sqref="AC10"/>
    </sheetView>
  </sheetViews>
  <sheetFormatPr baseColWidth="10" defaultColWidth="11.42578125" defaultRowHeight="12"/>
  <cols>
    <col min="1" max="1" width="20.28515625" style="1" customWidth="1"/>
    <col min="2" max="3" width="24.85546875" style="1" customWidth="1"/>
    <col min="4" max="4" width="23" style="1" customWidth="1"/>
    <col min="5" max="7" width="6.7109375" style="1" customWidth="1"/>
    <col min="8" max="8" width="6.7109375" style="3" customWidth="1"/>
    <col min="9" max="9" width="26.42578125" style="4" customWidth="1"/>
    <col min="10" max="10" width="6.7109375" style="4" customWidth="1"/>
    <col min="11" max="14" width="6.7109375" style="1" customWidth="1"/>
    <col min="15" max="16" width="6.7109375" style="3" customWidth="1"/>
    <col min="17" max="17" width="29.5703125" style="1" customWidth="1"/>
    <col min="18" max="18" width="6.7109375" style="1" customWidth="1"/>
    <col min="19" max="19" width="16.7109375" style="1" customWidth="1"/>
    <col min="20" max="20" width="47.85546875" style="1" customWidth="1"/>
    <col min="21" max="21" width="19.28515625" style="2" bestFit="1" customWidth="1"/>
    <col min="22" max="22" width="20.85546875" style="1" bestFit="1" customWidth="1"/>
    <col min="23" max="23" width="99.28515625" style="1" customWidth="1"/>
    <col min="24" max="24" width="15.5703125" style="1" bestFit="1" customWidth="1"/>
    <col min="25" max="25" width="108.28515625" style="1" customWidth="1"/>
    <col min="26" max="26" width="17.7109375" style="1" bestFit="1" customWidth="1"/>
    <col min="27" max="27" width="129.5703125" style="1" customWidth="1"/>
    <col min="28" max="28" width="17.7109375" style="1" bestFit="1" customWidth="1"/>
    <col min="29" max="29" width="97.28515625" style="1" customWidth="1"/>
    <col min="30" max="16384" width="11.42578125" style="1"/>
  </cols>
  <sheetData>
    <row r="1" spans="2:29" ht="21">
      <c r="B1" s="417" t="s">
        <v>303</v>
      </c>
      <c r="C1" s="417"/>
      <c r="D1" s="417"/>
      <c r="E1" s="417"/>
      <c r="F1" s="417"/>
      <c r="G1" s="417"/>
      <c r="H1" s="417"/>
      <c r="I1" s="417"/>
      <c r="J1" s="417"/>
      <c r="K1" s="417"/>
      <c r="L1" s="417"/>
      <c r="M1" s="417"/>
      <c r="N1" s="417"/>
      <c r="O1" s="417"/>
      <c r="P1" s="417"/>
      <c r="Q1" s="417"/>
      <c r="R1" s="417"/>
      <c r="S1" s="417"/>
      <c r="T1" s="417"/>
      <c r="U1" s="417"/>
    </row>
    <row r="2" spans="2:29" ht="21" customHeight="1">
      <c r="B2" s="417" t="s">
        <v>304</v>
      </c>
      <c r="C2" s="417"/>
      <c r="D2" s="417"/>
      <c r="E2" s="417"/>
      <c r="F2" s="417"/>
      <c r="G2" s="417"/>
      <c r="H2" s="417"/>
      <c r="I2" s="417"/>
      <c r="J2" s="417"/>
      <c r="K2" s="417"/>
      <c r="L2" s="417"/>
      <c r="M2" s="417"/>
      <c r="N2" s="417"/>
      <c r="O2" s="417"/>
      <c r="P2" s="417"/>
      <c r="Q2" s="417"/>
      <c r="R2" s="417"/>
      <c r="S2" s="417"/>
      <c r="T2" s="417"/>
      <c r="U2" s="417"/>
    </row>
    <row r="3" spans="2:29" ht="15.75" customHeight="1">
      <c r="D3" s="36"/>
      <c r="E3" s="36"/>
      <c r="F3" s="36"/>
      <c r="G3" s="36"/>
      <c r="H3" s="37"/>
      <c r="I3" s="36"/>
      <c r="J3" s="36"/>
      <c r="K3" s="36"/>
      <c r="L3" s="36"/>
    </row>
    <row r="4" spans="2:29" s="15" customFormat="1" ht="50.25" customHeight="1">
      <c r="D4" s="60" t="s">
        <v>65</v>
      </c>
      <c r="E4" s="422" t="s">
        <v>305</v>
      </c>
      <c r="F4" s="422"/>
      <c r="G4" s="422"/>
      <c r="H4" s="422"/>
      <c r="I4" s="422"/>
      <c r="J4" s="422"/>
      <c r="K4" s="422"/>
      <c r="L4" s="422"/>
      <c r="M4" s="422"/>
      <c r="N4" s="422"/>
      <c r="O4" s="422"/>
      <c r="P4" s="422"/>
      <c r="Q4" s="423" t="s">
        <v>63</v>
      </c>
      <c r="R4" s="423"/>
      <c r="S4" s="424">
        <v>2024</v>
      </c>
      <c r="T4" s="424"/>
      <c r="U4" s="424"/>
    </row>
    <row r="5" spans="2:29" s="15" customFormat="1" ht="81.75" customHeight="1">
      <c r="D5" s="60" t="s">
        <v>62</v>
      </c>
      <c r="E5" s="425" t="s">
        <v>306</v>
      </c>
      <c r="F5" s="425"/>
      <c r="G5" s="425"/>
      <c r="H5" s="425"/>
      <c r="I5" s="425"/>
      <c r="J5" s="425"/>
      <c r="K5" s="425"/>
      <c r="L5" s="425"/>
      <c r="M5" s="425"/>
      <c r="N5" s="425"/>
      <c r="O5" s="425"/>
      <c r="P5" s="425"/>
      <c r="Q5" s="425"/>
      <c r="R5" s="425"/>
      <c r="S5" s="425"/>
      <c r="T5" s="425"/>
      <c r="U5" s="425"/>
    </row>
    <row r="6" spans="2:29" s="15" customFormat="1" ht="15">
      <c r="B6" s="34"/>
      <c r="C6" s="34"/>
      <c r="H6" s="33"/>
      <c r="I6" s="25"/>
      <c r="J6" s="25"/>
      <c r="O6" s="33"/>
      <c r="P6" s="33"/>
      <c r="U6" s="33"/>
    </row>
    <row r="7" spans="2:29" s="25" customFormat="1" ht="30" customHeight="1">
      <c r="B7" s="426" t="s">
        <v>60</v>
      </c>
      <c r="C7" s="426" t="s">
        <v>59</v>
      </c>
      <c r="D7" s="426" t="s">
        <v>58</v>
      </c>
      <c r="E7" s="430" t="s">
        <v>57</v>
      </c>
      <c r="F7" s="426" t="s">
        <v>56</v>
      </c>
      <c r="G7" s="426"/>
      <c r="H7" s="435" t="s">
        <v>51</v>
      </c>
      <c r="I7" s="428" t="s">
        <v>55</v>
      </c>
      <c r="J7" s="437" t="s">
        <v>54</v>
      </c>
      <c r="K7" s="438"/>
      <c r="L7" s="439" t="s">
        <v>53</v>
      </c>
      <c r="M7" s="426" t="s">
        <v>52</v>
      </c>
      <c r="N7" s="426"/>
      <c r="O7" s="435" t="s">
        <v>51</v>
      </c>
      <c r="P7" s="430" t="s">
        <v>50</v>
      </c>
      <c r="Q7" s="426" t="s">
        <v>49</v>
      </c>
      <c r="R7" s="427" t="s">
        <v>48</v>
      </c>
      <c r="S7" s="426" t="s">
        <v>307</v>
      </c>
      <c r="T7" s="428" t="s">
        <v>46</v>
      </c>
      <c r="U7" s="426" t="s">
        <v>45</v>
      </c>
      <c r="V7" s="421" t="s">
        <v>606</v>
      </c>
      <c r="W7" s="421"/>
      <c r="X7" s="421" t="s">
        <v>632</v>
      </c>
      <c r="Y7" s="421"/>
      <c r="Z7" s="380" t="s">
        <v>641</v>
      </c>
      <c r="AA7" s="380"/>
      <c r="AB7" s="380" t="s">
        <v>640</v>
      </c>
      <c r="AC7" s="380"/>
    </row>
    <row r="8" spans="2:29" s="25" customFormat="1" ht="73.5" customHeight="1">
      <c r="B8" s="426"/>
      <c r="C8" s="426"/>
      <c r="D8" s="426"/>
      <c r="E8" s="430"/>
      <c r="F8" s="299" t="s">
        <v>41</v>
      </c>
      <c r="G8" s="299" t="s">
        <v>40</v>
      </c>
      <c r="H8" s="436"/>
      <c r="I8" s="429"/>
      <c r="J8" s="300" t="s">
        <v>43</v>
      </c>
      <c r="K8" s="301" t="s">
        <v>42</v>
      </c>
      <c r="L8" s="440"/>
      <c r="M8" s="302" t="s">
        <v>41</v>
      </c>
      <c r="N8" s="302" t="s">
        <v>40</v>
      </c>
      <c r="O8" s="436"/>
      <c r="P8" s="430"/>
      <c r="Q8" s="426"/>
      <c r="R8" s="427"/>
      <c r="S8" s="426"/>
      <c r="T8" s="429"/>
      <c r="U8" s="426"/>
      <c r="V8" s="41" t="s">
        <v>583</v>
      </c>
      <c r="W8" s="41" t="s">
        <v>39</v>
      </c>
      <c r="X8" s="26" t="s">
        <v>583</v>
      </c>
      <c r="Y8" s="26" t="s">
        <v>39</v>
      </c>
      <c r="Z8" s="26" t="s">
        <v>583</v>
      </c>
      <c r="AA8" s="26" t="s">
        <v>39</v>
      </c>
      <c r="AB8" s="26" t="s">
        <v>583</v>
      </c>
      <c r="AC8" s="26" t="s">
        <v>39</v>
      </c>
    </row>
    <row r="9" spans="2:29" s="15" customFormat="1" ht="409.5">
      <c r="B9" s="72" t="s">
        <v>308</v>
      </c>
      <c r="C9" s="72" t="s">
        <v>309</v>
      </c>
      <c r="D9" s="72" t="s">
        <v>310</v>
      </c>
      <c r="E9" s="19" t="s">
        <v>97</v>
      </c>
      <c r="F9" s="303">
        <v>3</v>
      </c>
      <c r="G9" s="303">
        <v>5</v>
      </c>
      <c r="H9" s="20" t="str">
        <f>INDEX([2]Listas!$L$4:$P$8,F9,G9)</f>
        <v>EXTREMA</v>
      </c>
      <c r="I9" s="72" t="s">
        <v>311</v>
      </c>
      <c r="J9" s="19" t="s">
        <v>12</v>
      </c>
      <c r="K9" s="44" t="str">
        <f>IF('[2]Evaluación de Controles'!F12="X","Probabilidad",IF('[2]Evaluación de Controles'!H12="X","Impacto",))</f>
        <v>Probabilidad</v>
      </c>
      <c r="L9" s="303">
        <f>+'[2]Evaluación de Controles'!X12</f>
        <v>60</v>
      </c>
      <c r="M9" s="303">
        <f>IF('[2]Evaluación de Controles'!F12="X",IF(L9&gt;75,IF(F9&gt;2,F9-2,IF(F9&gt;1,F9-1,F9)),IF(L9&gt;50,IF(F9&gt;1,F9-1,F9),F9)),F9)</f>
        <v>2</v>
      </c>
      <c r="N9" s="303">
        <f>IF('[2]Evaluación de Controles'!H12="X",IF(L9&gt;75,IF(G9&gt;2,G9-2,IF(G9&gt;1,G9-1,G9)),IF(L9&gt;50,IF(G9&gt;1,G9-1,G9),G9)),G9)</f>
        <v>5</v>
      </c>
      <c r="O9" s="20" t="str">
        <f>INDEX([2]Listas!$L$4:$P$8,M9,N9)</f>
        <v>EXTREMA</v>
      </c>
      <c r="P9" s="304" t="s">
        <v>141</v>
      </c>
      <c r="Q9" s="72" t="s">
        <v>312</v>
      </c>
      <c r="R9" s="19" t="s">
        <v>313</v>
      </c>
      <c r="S9" s="303" t="s">
        <v>314</v>
      </c>
      <c r="T9" s="72" t="s">
        <v>315</v>
      </c>
      <c r="U9" s="72" t="s">
        <v>316</v>
      </c>
      <c r="V9" s="305">
        <v>1</v>
      </c>
      <c r="W9" s="314" t="s">
        <v>758</v>
      </c>
      <c r="X9" s="305">
        <v>1</v>
      </c>
      <c r="Y9" s="314" t="s">
        <v>756</v>
      </c>
      <c r="Z9" s="334">
        <v>1</v>
      </c>
      <c r="AA9" s="314" t="s">
        <v>771</v>
      </c>
      <c r="AB9" s="334">
        <v>1</v>
      </c>
      <c r="AC9" s="308" t="s">
        <v>817</v>
      </c>
    </row>
    <row r="10" spans="2:29" s="15" customFormat="1" ht="408.75" customHeight="1">
      <c r="B10" s="72" t="s">
        <v>317</v>
      </c>
      <c r="C10" s="72" t="s">
        <v>318</v>
      </c>
      <c r="D10" s="72" t="s">
        <v>319</v>
      </c>
      <c r="E10" s="19" t="s">
        <v>73</v>
      </c>
      <c r="F10" s="303">
        <v>1</v>
      </c>
      <c r="G10" s="303">
        <v>5</v>
      </c>
      <c r="H10" s="20" t="str">
        <f>INDEX([2]Listas!$L$4:$P$8,F10,G10)</f>
        <v>ALTA</v>
      </c>
      <c r="I10" s="72" t="s">
        <v>320</v>
      </c>
      <c r="J10" s="19" t="s">
        <v>12</v>
      </c>
      <c r="K10" s="44" t="str">
        <f>IF('[2]Evaluación de Controles'!F13="X","Probabilidad",IF('[2]Evaluación de Controles'!H13="X","Impacto",))</f>
        <v>Probabilidad</v>
      </c>
      <c r="L10" s="303">
        <f>+'[2]Evaluación de Controles'!X13</f>
        <v>20</v>
      </c>
      <c r="M10" s="303">
        <f>IF('[2]Evaluación de Controles'!F13="X",IF(L10&gt;75,IF(F10&gt;2,F10-2,IF(F10&gt;1,F10-1,F10)),IF(L10&gt;50,IF(F10&gt;1,F10-1,F10),F10)),F10)</f>
        <v>1</v>
      </c>
      <c r="N10" s="303">
        <f>IF('[2]Evaluación de Controles'!H13="X",IF(L10&gt;75,IF(G10&gt;2,G10-2,IF(G10&gt;1,G10-1,G10)),IF(L10&gt;50,IF(G10&gt;1,G10-1,G10),G10)),G10)</f>
        <v>5</v>
      </c>
      <c r="O10" s="20" t="str">
        <f>INDEX([2]Listas!$L$4:$P$8,M10,N10)</f>
        <v>ALTA</v>
      </c>
      <c r="P10" s="19" t="s">
        <v>141</v>
      </c>
      <c r="Q10" s="72" t="s">
        <v>321</v>
      </c>
      <c r="R10" s="19" t="s">
        <v>229</v>
      </c>
      <c r="S10" s="303" t="s">
        <v>314</v>
      </c>
      <c r="T10" s="72" t="s">
        <v>322</v>
      </c>
      <c r="U10" s="72" t="s">
        <v>323</v>
      </c>
      <c r="V10" s="305">
        <v>1</v>
      </c>
      <c r="W10" s="314" t="s">
        <v>759</v>
      </c>
      <c r="X10" s="305">
        <v>1</v>
      </c>
      <c r="Y10" s="314" t="s">
        <v>757</v>
      </c>
      <c r="Z10" s="334">
        <v>1</v>
      </c>
      <c r="AA10" s="314" t="s">
        <v>772</v>
      </c>
      <c r="AB10" s="334">
        <v>1</v>
      </c>
      <c r="AC10" s="308" t="s">
        <v>818</v>
      </c>
    </row>
    <row r="11" spans="2:29" s="15" customFormat="1" ht="118.5" hidden="1" customHeight="1">
      <c r="B11" s="17"/>
      <c r="C11" s="22"/>
      <c r="D11" s="17"/>
      <c r="E11" s="18"/>
      <c r="F11" s="17"/>
      <c r="G11" s="17"/>
      <c r="H11" s="20"/>
      <c r="I11" s="21"/>
      <c r="J11" s="19"/>
      <c r="K11" s="44"/>
      <c r="L11" s="17"/>
      <c r="M11" s="17"/>
      <c r="N11" s="17"/>
      <c r="O11" s="20"/>
      <c r="P11" s="69"/>
      <c r="Q11" s="17"/>
      <c r="R11" s="18"/>
      <c r="S11" s="17"/>
      <c r="T11" s="17"/>
      <c r="U11" s="17"/>
      <c r="V11" s="71"/>
      <c r="W11" s="71"/>
      <c r="X11" s="305"/>
    </row>
    <row r="12" spans="2:29" s="15" customFormat="1" ht="118.5" hidden="1" customHeight="1">
      <c r="B12" s="17"/>
      <c r="C12" s="22"/>
      <c r="D12" s="17"/>
      <c r="E12" s="18"/>
      <c r="F12" s="17"/>
      <c r="G12" s="17"/>
      <c r="H12" s="20"/>
      <c r="I12" s="21"/>
      <c r="J12" s="19"/>
      <c r="K12" s="44"/>
      <c r="L12" s="17"/>
      <c r="M12" s="17"/>
      <c r="N12" s="17"/>
      <c r="O12" s="20"/>
      <c r="P12" s="69"/>
      <c r="Q12" s="17"/>
      <c r="R12" s="18"/>
      <c r="S12" s="17"/>
      <c r="T12" s="17"/>
      <c r="U12" s="17"/>
      <c r="V12" s="71"/>
      <c r="W12" s="71"/>
      <c r="X12" s="306"/>
    </row>
    <row r="13" spans="2:29" ht="15.75">
      <c r="C13" s="14"/>
      <c r="L13" s="8"/>
      <c r="X13" s="307"/>
    </row>
    <row r="14" spans="2:29">
      <c r="B14" s="9"/>
      <c r="C14" s="9"/>
      <c r="D14" s="9"/>
      <c r="E14" s="9"/>
      <c r="F14" s="400" t="s">
        <v>6</v>
      </c>
      <c r="G14" s="400"/>
      <c r="H14" s="7">
        <f>COUNTIF(H9:H10,"BAJA")</f>
        <v>0</v>
      </c>
      <c r="L14" s="8"/>
      <c r="M14" s="400" t="s">
        <v>6</v>
      </c>
      <c r="N14" s="400"/>
      <c r="O14" s="7">
        <f>COUNTIF(O9:O10,"BAJA")</f>
        <v>0</v>
      </c>
    </row>
    <row r="15" spans="2:29" ht="12" customHeight="1">
      <c r="B15" s="433"/>
      <c r="C15" s="433"/>
      <c r="D15" s="433"/>
      <c r="E15" s="434"/>
      <c r="F15" s="431" t="s">
        <v>5</v>
      </c>
      <c r="G15" s="432"/>
      <c r="H15" s="7">
        <f>COUNTIF(H9:H10,"MODERADA")</f>
        <v>0</v>
      </c>
      <c r="L15" s="9"/>
      <c r="M15" s="431" t="s">
        <v>5</v>
      </c>
      <c r="N15" s="432"/>
      <c r="O15" s="7">
        <f>COUNTIF(O9:O10,"MODERADA")</f>
        <v>0</v>
      </c>
    </row>
    <row r="16" spans="2:29">
      <c r="F16" s="431" t="s">
        <v>4</v>
      </c>
      <c r="G16" s="432"/>
      <c r="H16" s="7">
        <f>COUNTIF(H9:H10,"ALTA")</f>
        <v>1</v>
      </c>
      <c r="M16" s="431" t="s">
        <v>4</v>
      </c>
      <c r="N16" s="432"/>
      <c r="O16" s="7">
        <f>COUNTIF(O9:O10,"ALTA")</f>
        <v>1</v>
      </c>
      <c r="P16" s="1"/>
      <c r="U16" s="1"/>
    </row>
    <row r="17" spans="2:21">
      <c r="F17" s="431" t="s">
        <v>1</v>
      </c>
      <c r="G17" s="432"/>
      <c r="H17" s="7">
        <f>COUNTIF(H9:H10,"EXTREMA")</f>
        <v>1</v>
      </c>
      <c r="M17" s="431" t="s">
        <v>1</v>
      </c>
      <c r="N17" s="432"/>
      <c r="O17" s="7">
        <f>COUNTIF(O9:O10,"EXTREMA")</f>
        <v>1</v>
      </c>
      <c r="P17" s="1"/>
      <c r="U17" s="1"/>
    </row>
    <row r="18" spans="2:21">
      <c r="B18" s="1" t="s">
        <v>324</v>
      </c>
      <c r="D18" s="1" t="s">
        <v>325</v>
      </c>
      <c r="L18" s="1" t="s">
        <v>0</v>
      </c>
      <c r="O18" s="1"/>
      <c r="P18" s="1"/>
      <c r="U18" s="1"/>
    </row>
    <row r="19" spans="2:21" ht="15.75">
      <c r="B19" s="11" t="s">
        <v>3</v>
      </c>
      <c r="D19" s="10" t="s">
        <v>2</v>
      </c>
      <c r="O19" s="1"/>
      <c r="P19" s="1"/>
      <c r="U19" s="1"/>
    </row>
    <row r="20" spans="2:21">
      <c r="O20" s="1"/>
      <c r="P20" s="1"/>
      <c r="U20" s="1"/>
    </row>
    <row r="21" spans="2:21" ht="15.75">
      <c r="B21" s="6"/>
      <c r="C21" s="5"/>
      <c r="H21" s="1"/>
      <c r="I21" s="1"/>
      <c r="J21" s="1"/>
      <c r="O21" s="1"/>
      <c r="P21" s="1"/>
      <c r="U21" s="1"/>
    </row>
    <row r="22" spans="2:21">
      <c r="H22" s="1"/>
      <c r="I22" s="1"/>
      <c r="J22" s="1"/>
      <c r="O22" s="1"/>
      <c r="P22" s="1"/>
      <c r="U22" s="1"/>
    </row>
    <row r="23" spans="2:21">
      <c r="H23" s="1"/>
      <c r="I23" s="1"/>
      <c r="J23" s="1"/>
      <c r="O23" s="1"/>
      <c r="P23" s="1"/>
      <c r="U23" s="1"/>
    </row>
    <row r="24" spans="2:21">
      <c r="H24" s="1"/>
      <c r="I24" s="1"/>
      <c r="J24" s="1"/>
      <c r="O24" s="1"/>
      <c r="P24" s="1"/>
      <c r="U24" s="1"/>
    </row>
    <row r="25" spans="2:21">
      <c r="H25" s="1"/>
      <c r="I25" s="1"/>
      <c r="J25" s="1"/>
      <c r="O25" s="1"/>
      <c r="P25" s="1"/>
      <c r="U25" s="1"/>
    </row>
    <row r="26" spans="2:21">
      <c r="H26" s="1"/>
      <c r="I26" s="1"/>
      <c r="J26" s="1"/>
      <c r="O26" s="1"/>
      <c r="P26" s="1"/>
      <c r="U26" s="1"/>
    </row>
    <row r="27" spans="2:21">
      <c r="H27" s="1"/>
      <c r="I27" s="1"/>
      <c r="J27" s="1"/>
      <c r="O27" s="1"/>
      <c r="P27" s="1"/>
      <c r="U27" s="1"/>
    </row>
  </sheetData>
  <mergeCells count="36">
    <mergeCell ref="F17:G17"/>
    <mergeCell ref="M17:N17"/>
    <mergeCell ref="V7:W7"/>
    <mergeCell ref="M7:N7"/>
    <mergeCell ref="O7:O8"/>
    <mergeCell ref="P7:P8"/>
    <mergeCell ref="H7:H8"/>
    <mergeCell ref="I7:I8"/>
    <mergeCell ref="J7:K7"/>
    <mergeCell ref="L7:L8"/>
    <mergeCell ref="D7:D8"/>
    <mergeCell ref="E7:E8"/>
    <mergeCell ref="F7:G7"/>
    <mergeCell ref="F16:G16"/>
    <mergeCell ref="M16:N16"/>
    <mergeCell ref="F14:G14"/>
    <mergeCell ref="M14:N14"/>
    <mergeCell ref="B15:E15"/>
    <mergeCell ref="F15:G15"/>
    <mergeCell ref="M15:N15"/>
    <mergeCell ref="X7:Y7"/>
    <mergeCell ref="Z7:AA7"/>
    <mergeCell ref="AB7:AC7"/>
    <mergeCell ref="B1:U1"/>
    <mergeCell ref="B2:U2"/>
    <mergeCell ref="E4:P4"/>
    <mergeCell ref="Q4:R4"/>
    <mergeCell ref="S4:U4"/>
    <mergeCell ref="E5:U5"/>
    <mergeCell ref="Q7:Q8"/>
    <mergeCell ref="R7:R8"/>
    <mergeCell ref="S7:S8"/>
    <mergeCell ref="T7:T8"/>
    <mergeCell ref="U7:U8"/>
    <mergeCell ref="B7:B8"/>
    <mergeCell ref="C7:C8"/>
  </mergeCells>
  <conditionalFormatting sqref="E3:F3 M3:N3 E6:F6 M6:N6 E13:F1048576 F11:G12 M11:N1048576">
    <cfRule type="colorScale" priority="15">
      <colorScale>
        <cfvo type="num" val="1"/>
        <cfvo type="num" val="3"/>
        <cfvo type="num" val="5"/>
        <color theme="6" tint="-0.499984740745262"/>
        <color rgb="FFFFFF00"/>
        <color rgb="FFC00000"/>
      </colorScale>
    </cfRule>
  </conditionalFormatting>
  <conditionalFormatting sqref="F7:G8 M7:N8">
    <cfRule type="colorScale" priority="6">
      <colorScale>
        <cfvo type="num" val="1"/>
        <cfvo type="num" val="3"/>
        <cfvo type="num" val="5"/>
        <color theme="6" tint="-0.499984740745262"/>
        <color rgb="FFFFFF00"/>
        <color rgb="FFC00000"/>
      </colorScale>
    </cfRule>
  </conditionalFormatting>
  <conditionalFormatting sqref="F9:G10 M9:N10">
    <cfRule type="colorScale" priority="5">
      <colorScale>
        <cfvo type="num" val="1"/>
        <cfvo type="num" val="3"/>
        <cfvo type="num" val="5"/>
        <color theme="6" tint="-0.499984740745262"/>
        <color rgb="FFFFFF00"/>
        <color rgb="FFC00000"/>
      </colorScale>
    </cfRule>
  </conditionalFormatting>
  <conditionalFormatting sqref="H3 O3 H6 O6">
    <cfRule type="cellIs" dxfId="250" priority="16" operator="equal">
      <formula>"EXTREMA"</formula>
    </cfRule>
    <cfRule type="cellIs" dxfId="249" priority="17" operator="equal">
      <formula>"ALTA"</formula>
    </cfRule>
  </conditionalFormatting>
  <conditionalFormatting sqref="H3 O3 H13:H1048576 O13:O1048576">
    <cfRule type="cellIs" dxfId="248" priority="18" operator="equal">
      <formula>"MODERADA"</formula>
    </cfRule>
    <cfRule type="cellIs" dxfId="247" priority="19" operator="equal">
      <formula>"BAJA"</formula>
    </cfRule>
  </conditionalFormatting>
  <conditionalFormatting sqref="H6:H8 O6:O8">
    <cfRule type="cellIs" dxfId="246" priority="9" operator="equal">
      <formula>"MODERADA"</formula>
    </cfRule>
    <cfRule type="cellIs" dxfId="245" priority="10" operator="equal">
      <formula>"BAJA"</formula>
    </cfRule>
  </conditionalFormatting>
  <conditionalFormatting sqref="H7:H8 O7:O8">
    <cfRule type="cellIs" dxfId="244" priority="7" operator="equal">
      <formula>"EXTREMA"</formula>
    </cfRule>
    <cfRule type="cellIs" dxfId="243" priority="8" operator="equal">
      <formula>"ALTA"</formula>
    </cfRule>
  </conditionalFormatting>
  <conditionalFormatting sqref="H9:H12 O9:O12">
    <cfRule type="cellIs" dxfId="242" priority="3" operator="equal">
      <formula>"MODERADA"</formula>
    </cfRule>
    <cfRule type="cellIs" dxfId="241" priority="4" operator="equal">
      <formula>"BAJA"</formula>
    </cfRule>
  </conditionalFormatting>
  <conditionalFormatting sqref="H9:H1048576 O9:O1048576">
    <cfRule type="cellIs" dxfId="240" priority="1" operator="equal">
      <formula>"EXTREMA"</formula>
    </cfRule>
    <cfRule type="cellIs" dxfId="239" priority="2" operator="equal">
      <formula>"ALTA"</formula>
    </cfRule>
  </conditionalFormatting>
  <printOptions horizontalCentered="1"/>
  <pageMargins left="0.7" right="0.7" top="0.75" bottom="0.75" header="0.3" footer="0.3"/>
  <pageSetup paperSize="5" scale="41" fitToWidth="0"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14:formula1>
            <xm:f>Listas!$C$4:$C$7</xm:f>
          </x14:formula1>
          <xm:sqref>J11:J12</xm:sqref>
        </x14:dataValidation>
        <x14:dataValidation type="list" showInputMessage="1" showErrorMessage="1">
          <x14:formula1>
            <xm:f>Listas!$A$4:$A$10</xm:f>
          </x14:formula1>
          <xm:sqref>E11:E12</xm:sqref>
        </x14:dataValidation>
        <x14:dataValidation type="list" showInputMessage="1" showErrorMessage="1">
          <x14:formula1>
            <xm:f>[2]Listas!#REF!</xm:f>
          </x14:formula1>
          <xm:sqref>J9:J10</xm:sqref>
        </x14:dataValidation>
        <x14:dataValidation type="list" showInputMessage="1" showErrorMessage="1">
          <x14:formula1>
            <xm:f>[2]Listas!#REF!</xm:f>
          </x14:formula1>
          <xm:sqref>E9:E10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fitToPage="1"/>
  </sheetPr>
  <dimension ref="A1:AC19"/>
  <sheetViews>
    <sheetView showGridLines="0" topLeftCell="Z4" zoomScale="70" zoomScaleNormal="70" zoomScaleSheetLayoutView="70" workbookViewId="0">
      <selection activeCell="AB10" sqref="AB10"/>
    </sheetView>
  </sheetViews>
  <sheetFormatPr baseColWidth="10" defaultColWidth="11.42578125" defaultRowHeight="12"/>
  <cols>
    <col min="1" max="1" width="28.85546875" style="1" customWidth="1"/>
    <col min="2" max="4" width="21.7109375" style="1" customWidth="1"/>
    <col min="5" max="7" width="6.7109375" style="1" customWidth="1"/>
    <col min="8" max="8" width="6.7109375" style="3" customWidth="1"/>
    <col min="9" max="9" width="41.5703125" style="4" customWidth="1"/>
    <col min="10" max="10" width="6.7109375" style="4" customWidth="1"/>
    <col min="11" max="14" width="6.7109375" style="1" customWidth="1"/>
    <col min="15" max="16" width="6.7109375" style="3" customWidth="1"/>
    <col min="17" max="17" width="34.85546875" style="1" customWidth="1"/>
    <col min="18" max="18" width="6.7109375" style="1" customWidth="1"/>
    <col min="19" max="19" width="18" style="1" customWidth="1"/>
    <col min="20" max="20" width="24.85546875" style="1" customWidth="1"/>
    <col min="21" max="21" width="21" style="2" bestFit="1" customWidth="1"/>
    <col min="22" max="22" width="17.140625" style="1" bestFit="1" customWidth="1"/>
    <col min="23" max="23" width="106.7109375" style="1" bestFit="1" customWidth="1"/>
    <col min="24" max="24" width="17.140625" style="1" bestFit="1" customWidth="1"/>
    <col min="25" max="25" width="85.7109375" style="1" customWidth="1"/>
    <col min="26" max="26" width="17.140625" style="1" bestFit="1" customWidth="1"/>
    <col min="27" max="27" width="92.5703125" style="1" customWidth="1"/>
    <col min="28" max="28" width="17.140625" style="1" bestFit="1" customWidth="1"/>
    <col min="29" max="29" width="98.5703125" style="1" customWidth="1"/>
    <col min="30" max="30" width="13.7109375" style="1" customWidth="1"/>
    <col min="31" max="16384" width="11.42578125" style="1"/>
  </cols>
  <sheetData>
    <row r="1" spans="1:29" ht="21">
      <c r="B1" s="417" t="s">
        <v>303</v>
      </c>
      <c r="C1" s="417"/>
      <c r="D1" s="417"/>
      <c r="E1" s="417"/>
      <c r="F1" s="417"/>
      <c r="G1" s="417"/>
      <c r="H1" s="417"/>
      <c r="I1" s="417"/>
      <c r="J1" s="417"/>
      <c r="K1" s="417"/>
      <c r="L1" s="417"/>
      <c r="M1" s="417"/>
      <c r="N1" s="417"/>
      <c r="O1" s="417"/>
      <c r="P1" s="417"/>
      <c r="Q1" s="417"/>
      <c r="R1" s="417"/>
      <c r="S1" s="417"/>
      <c r="T1" s="417"/>
      <c r="U1" s="417"/>
    </row>
    <row r="2" spans="1:29" ht="21" customHeight="1">
      <c r="B2" s="417" t="s">
        <v>304</v>
      </c>
      <c r="C2" s="417"/>
      <c r="D2" s="417"/>
      <c r="E2" s="417"/>
      <c r="F2" s="417"/>
      <c r="G2" s="417"/>
      <c r="H2" s="417"/>
      <c r="I2" s="417"/>
      <c r="J2" s="417"/>
      <c r="K2" s="417"/>
      <c r="L2" s="417"/>
      <c r="M2" s="417"/>
      <c r="N2" s="417"/>
      <c r="O2" s="417"/>
      <c r="P2" s="417"/>
      <c r="Q2" s="417"/>
      <c r="R2" s="417"/>
      <c r="S2" s="417"/>
      <c r="T2" s="417"/>
      <c r="U2" s="417"/>
    </row>
    <row r="3" spans="1:29" ht="21">
      <c r="D3" s="36"/>
      <c r="E3" s="36"/>
      <c r="F3" s="36"/>
      <c r="G3" s="36"/>
      <c r="H3" s="37"/>
      <c r="I3" s="36"/>
      <c r="J3" s="36"/>
      <c r="K3" s="36"/>
      <c r="L3" s="36"/>
    </row>
    <row r="4" spans="1:29" s="15" customFormat="1" ht="24" customHeight="1">
      <c r="A4" s="13"/>
      <c r="D4" s="60" t="s">
        <v>65</v>
      </c>
      <c r="E4" s="422" t="s">
        <v>327</v>
      </c>
      <c r="F4" s="422"/>
      <c r="G4" s="422"/>
      <c r="H4" s="422"/>
      <c r="I4" s="422"/>
      <c r="J4" s="422"/>
      <c r="K4" s="422"/>
      <c r="L4" s="422"/>
      <c r="M4" s="422"/>
      <c r="N4" s="422"/>
      <c r="O4" s="422"/>
      <c r="P4" s="422"/>
      <c r="Q4" s="423" t="s">
        <v>63</v>
      </c>
      <c r="R4" s="423"/>
      <c r="S4" s="424">
        <v>2024</v>
      </c>
      <c r="T4" s="424"/>
      <c r="U4" s="424"/>
    </row>
    <row r="5" spans="1:29" s="15" customFormat="1" ht="45.75" customHeight="1">
      <c r="A5" s="13"/>
      <c r="D5" s="60" t="s">
        <v>62</v>
      </c>
      <c r="E5" s="425" t="s">
        <v>328</v>
      </c>
      <c r="F5" s="425"/>
      <c r="G5" s="425"/>
      <c r="H5" s="425"/>
      <c r="I5" s="425"/>
      <c r="J5" s="425"/>
      <c r="K5" s="425"/>
      <c r="L5" s="425"/>
      <c r="M5" s="425"/>
      <c r="N5" s="425"/>
      <c r="O5" s="425"/>
      <c r="P5" s="425"/>
      <c r="Q5" s="425"/>
      <c r="R5" s="425"/>
      <c r="S5" s="425"/>
      <c r="T5" s="425"/>
      <c r="U5" s="425"/>
    </row>
    <row r="6" spans="1:29" s="15" customFormat="1" ht="15">
      <c r="A6" s="13"/>
      <c r="B6" s="34"/>
      <c r="C6" s="34"/>
      <c r="H6" s="33"/>
      <c r="I6" s="25"/>
      <c r="J6" s="25"/>
      <c r="O6" s="33"/>
      <c r="P6" s="33"/>
      <c r="U6" s="33"/>
    </row>
    <row r="7" spans="1:29" s="25" customFormat="1" ht="30" customHeight="1">
      <c r="A7" s="13"/>
      <c r="B7" s="391" t="s">
        <v>60</v>
      </c>
      <c r="C7" s="391" t="s">
        <v>59</v>
      </c>
      <c r="D7" s="391" t="s">
        <v>58</v>
      </c>
      <c r="E7" s="418" t="s">
        <v>57</v>
      </c>
      <c r="F7" s="389" t="s">
        <v>56</v>
      </c>
      <c r="G7" s="389"/>
      <c r="H7" s="381" t="s">
        <v>51</v>
      </c>
      <c r="I7" s="391" t="s">
        <v>55</v>
      </c>
      <c r="J7" s="393" t="s">
        <v>54</v>
      </c>
      <c r="K7" s="394"/>
      <c r="L7" s="419" t="s">
        <v>53</v>
      </c>
      <c r="M7" s="389" t="s">
        <v>52</v>
      </c>
      <c r="N7" s="389"/>
      <c r="O7" s="381" t="s">
        <v>51</v>
      </c>
      <c r="P7" s="418" t="s">
        <v>50</v>
      </c>
      <c r="Q7" s="389" t="s">
        <v>49</v>
      </c>
      <c r="R7" s="441" t="s">
        <v>48</v>
      </c>
      <c r="S7" s="389" t="s">
        <v>307</v>
      </c>
      <c r="T7" s="391" t="s">
        <v>46</v>
      </c>
      <c r="U7" s="389" t="s">
        <v>45</v>
      </c>
      <c r="V7" s="380" t="s">
        <v>636</v>
      </c>
      <c r="W7" s="380"/>
      <c r="X7" s="380" t="s">
        <v>637</v>
      </c>
      <c r="Y7" s="380"/>
      <c r="Z7" s="380" t="s">
        <v>642</v>
      </c>
      <c r="AA7" s="380"/>
      <c r="AB7" s="380" t="s">
        <v>640</v>
      </c>
      <c r="AC7" s="380"/>
    </row>
    <row r="8" spans="1:29" s="25" customFormat="1" ht="85.5" customHeight="1">
      <c r="A8" s="13"/>
      <c r="B8" s="392"/>
      <c r="C8" s="392"/>
      <c r="D8" s="392"/>
      <c r="E8" s="418"/>
      <c r="F8" s="32" t="s">
        <v>41</v>
      </c>
      <c r="G8" s="31" t="s">
        <v>40</v>
      </c>
      <c r="H8" s="382"/>
      <c r="I8" s="392"/>
      <c r="J8" s="30" t="s">
        <v>43</v>
      </c>
      <c r="K8" s="29" t="s">
        <v>42</v>
      </c>
      <c r="L8" s="420"/>
      <c r="M8" s="28" t="s">
        <v>41</v>
      </c>
      <c r="N8" s="27" t="s">
        <v>40</v>
      </c>
      <c r="O8" s="382"/>
      <c r="P8" s="418"/>
      <c r="Q8" s="389"/>
      <c r="R8" s="441"/>
      <c r="S8" s="389"/>
      <c r="T8" s="392"/>
      <c r="U8" s="389"/>
      <c r="V8" s="26" t="s">
        <v>583</v>
      </c>
      <c r="W8" s="26" t="s">
        <v>39</v>
      </c>
      <c r="X8" s="26" t="s">
        <v>583</v>
      </c>
      <c r="Y8" s="26" t="s">
        <v>39</v>
      </c>
      <c r="Z8" s="26" t="s">
        <v>583</v>
      </c>
      <c r="AA8" s="26" t="s">
        <v>39</v>
      </c>
      <c r="AB8" s="26" t="s">
        <v>583</v>
      </c>
      <c r="AC8" s="26" t="s">
        <v>39</v>
      </c>
    </row>
    <row r="9" spans="1:29" s="15" customFormat="1" ht="389.25" customHeight="1">
      <c r="A9" s="23"/>
      <c r="B9" s="61" t="s">
        <v>329</v>
      </c>
      <c r="C9" s="72" t="s">
        <v>330</v>
      </c>
      <c r="D9" s="61" t="s">
        <v>331</v>
      </c>
      <c r="E9" s="73" t="s">
        <v>97</v>
      </c>
      <c r="F9" s="17">
        <v>3</v>
      </c>
      <c r="G9" s="17">
        <v>3</v>
      </c>
      <c r="H9" s="20" t="str">
        <f>INDEX([2]Listas!$L$4:$P$8,F9,G9)</f>
        <v>ALTA</v>
      </c>
      <c r="I9" s="61" t="s">
        <v>332</v>
      </c>
      <c r="J9" s="73" t="s">
        <v>12</v>
      </c>
      <c r="K9" s="74" t="str">
        <f>IF('[2]Evaluación de Controles'!F17="X","Probabilidad",IF('[2]Evaluación de Controles'!H17="X","Impacto",))</f>
        <v>Probabilidad</v>
      </c>
      <c r="L9" s="17">
        <f>+'[2]Evaluación de Controles'!X17</f>
        <v>65</v>
      </c>
      <c r="M9" s="17">
        <f>IF('[2]Evaluación de Controles'!F17="X",IF(L9&gt;75,IF(F9&gt;2,F9-2,IF(F9&gt;1,F9-1,F9)),IF(L9&gt;50,IF(F9&gt;1,F9-1,F9),F9)),F9)</f>
        <v>2</v>
      </c>
      <c r="N9" s="17">
        <f>IF('[2]Evaluación de Controles'!H17="X",IF(L9&gt;75,IF(G9&gt;2,G9-2,IF(G9&gt;1,G9-1,G9)),IF(L9&gt;50,IF(G9&gt;1,G9-1,G9),G9)),G9)</f>
        <v>2</v>
      </c>
      <c r="O9" s="20" t="str">
        <f>INDEX([2]Listas!$L$4:$P$8,M9,N9)</f>
        <v>BAJA</v>
      </c>
      <c r="P9" s="75" t="s">
        <v>11</v>
      </c>
      <c r="Q9" s="61" t="s">
        <v>333</v>
      </c>
      <c r="R9" s="73" t="s">
        <v>229</v>
      </c>
      <c r="S9" s="17" t="s">
        <v>334</v>
      </c>
      <c r="T9" s="61" t="s">
        <v>335</v>
      </c>
      <c r="U9" s="61" t="s">
        <v>336</v>
      </c>
      <c r="V9" s="335">
        <v>1</v>
      </c>
      <c r="W9" s="308" t="s">
        <v>705</v>
      </c>
      <c r="X9" s="335">
        <v>1</v>
      </c>
      <c r="Y9" s="308" t="s">
        <v>760</v>
      </c>
      <c r="Z9" s="70">
        <v>1</v>
      </c>
      <c r="AA9" s="308" t="s">
        <v>773</v>
      </c>
      <c r="AB9" s="70">
        <v>1</v>
      </c>
      <c r="AC9" s="314" t="s">
        <v>819</v>
      </c>
    </row>
    <row r="10" spans="1:29" s="15" customFormat="1" ht="343.5" customHeight="1">
      <c r="A10" s="23"/>
      <c r="B10" s="61" t="s">
        <v>337</v>
      </c>
      <c r="C10" s="72" t="s">
        <v>338</v>
      </c>
      <c r="D10" s="61" t="s">
        <v>339</v>
      </c>
      <c r="E10" s="73" t="s">
        <v>14</v>
      </c>
      <c r="F10" s="17">
        <v>4</v>
      </c>
      <c r="G10" s="17">
        <v>3</v>
      </c>
      <c r="H10" s="20" t="str">
        <f>INDEX([2]Listas!$L$4:$P$8,F10,G10)</f>
        <v>ALTA</v>
      </c>
      <c r="I10" s="61" t="s">
        <v>567</v>
      </c>
      <c r="J10" s="73" t="s">
        <v>20</v>
      </c>
      <c r="K10" s="74" t="str">
        <f>IF('[2]Evaluación de Controles'!F16="X","Probabilidad",IF('[2]Evaluación de Controles'!H16="X","Impacto",))</f>
        <v>Probabilidad</v>
      </c>
      <c r="L10" s="17">
        <f>+'[2]Evaluación de Controles'!X16</f>
        <v>85</v>
      </c>
      <c r="M10" s="17">
        <f>IF('[2]Evaluación de Controles'!F16="X",IF(L10&gt;75,IF(F10&gt;2,F10-2,IF(F10&gt;1,F10-1,F10)),IF(L10&gt;50,IF(F10&gt;1,F10-1,F10),F10)),F10)</f>
        <v>2</v>
      </c>
      <c r="N10" s="17">
        <f>IF('[2]Evaluación de Controles'!H16="X",IF(L10&gt;75,IF(G10&gt;2,G10-2,IF(G10&gt;1,G10-1,G10)),IF(L10&gt;50,IF(G10&gt;1,G10-1,G10),G10)),G10)</f>
        <v>1</v>
      </c>
      <c r="O10" s="20" t="str">
        <f>INDEX([2]Listas!$L$4:$P$8,M10,N10)</f>
        <v>BAJA</v>
      </c>
      <c r="P10" s="75" t="s">
        <v>11</v>
      </c>
      <c r="Q10" s="61" t="s">
        <v>568</v>
      </c>
      <c r="R10" s="73" t="s">
        <v>229</v>
      </c>
      <c r="S10" s="17" t="s">
        <v>341</v>
      </c>
      <c r="T10" s="61" t="s">
        <v>569</v>
      </c>
      <c r="U10" s="61" t="s">
        <v>570</v>
      </c>
      <c r="V10" s="335">
        <v>1</v>
      </c>
      <c r="W10" s="308" t="s">
        <v>706</v>
      </c>
      <c r="X10" s="335">
        <v>1</v>
      </c>
      <c r="Y10" s="308" t="s">
        <v>761</v>
      </c>
      <c r="Z10" s="70">
        <v>1</v>
      </c>
      <c r="AA10" s="308" t="s">
        <v>774</v>
      </c>
      <c r="AB10" s="70">
        <v>1</v>
      </c>
      <c r="AC10" s="314" t="s">
        <v>820</v>
      </c>
    </row>
    <row r="11" spans="1:29" s="15" customFormat="1" ht="89.25" hidden="1" customHeight="1">
      <c r="A11" s="23"/>
      <c r="B11" s="280"/>
      <c r="C11" s="287"/>
      <c r="D11" s="280"/>
      <c r="E11" s="309"/>
      <c r="F11" s="280"/>
      <c r="G11" s="280"/>
      <c r="H11" s="277"/>
      <c r="I11" s="288"/>
      <c r="J11" s="309"/>
      <c r="K11" s="310"/>
      <c r="L11" s="280"/>
      <c r="M11" s="280"/>
      <c r="N11" s="280"/>
      <c r="O11" s="277"/>
      <c r="P11" s="311"/>
      <c r="Q11" s="280"/>
      <c r="R11" s="309"/>
      <c r="S11" s="280"/>
      <c r="T11" s="280"/>
      <c r="U11" s="280"/>
      <c r="V11" s="71"/>
      <c r="W11" s="71"/>
      <c r="AC11" s="15" t="s">
        <v>605</v>
      </c>
    </row>
    <row r="12" spans="1:29" s="15" customFormat="1" ht="28.5" customHeight="1">
      <c r="A12" s="23"/>
      <c r="B12" s="291"/>
      <c r="C12" s="292"/>
      <c r="D12" s="291"/>
      <c r="E12" s="312"/>
      <c r="F12" s="291"/>
      <c r="G12" s="291"/>
      <c r="H12" s="298"/>
      <c r="I12" s="294"/>
      <c r="J12" s="312"/>
      <c r="K12" s="312"/>
      <c r="L12" s="291"/>
      <c r="M12" s="291"/>
      <c r="N12" s="291"/>
      <c r="O12" s="298"/>
      <c r="P12" s="313"/>
      <c r="Q12" s="291"/>
      <c r="R12" s="312"/>
      <c r="S12" s="291"/>
      <c r="T12" s="291"/>
      <c r="U12" s="291"/>
      <c r="V12" s="71"/>
      <c r="W12" s="71"/>
    </row>
    <row r="13" spans="1:29" ht="15">
      <c r="O13" s="1"/>
      <c r="P13" s="1"/>
      <c r="U13" s="1"/>
      <c r="V13" s="76"/>
      <c r="W13" s="76"/>
    </row>
    <row r="14" spans="1:29" ht="15">
      <c r="F14" s="400" t="s">
        <v>6</v>
      </c>
      <c r="G14" s="400"/>
      <c r="H14" s="7">
        <f>COUNTIF(H9:H10,"BAJA")</f>
        <v>0</v>
      </c>
      <c r="M14" s="400" t="s">
        <v>6</v>
      </c>
      <c r="N14" s="400"/>
      <c r="O14" s="7">
        <f>COUNTIF(O9:O10,"BAJA")</f>
        <v>2</v>
      </c>
      <c r="P14" s="1"/>
      <c r="U14" s="1"/>
      <c r="V14" s="76"/>
      <c r="W14" s="76"/>
    </row>
    <row r="15" spans="1:29">
      <c r="F15" s="400" t="s">
        <v>5</v>
      </c>
      <c r="G15" s="400"/>
      <c r="H15" s="7">
        <f>COUNTIF(H9:H10,"MODERADA")</f>
        <v>0</v>
      </c>
      <c r="M15" s="400" t="s">
        <v>5</v>
      </c>
      <c r="N15" s="400"/>
      <c r="O15" s="7">
        <f>COUNTIF(O9:O10,"MODERADA")</f>
        <v>0</v>
      </c>
      <c r="P15" s="1"/>
      <c r="U15" s="1"/>
    </row>
    <row r="16" spans="1:29">
      <c r="B16" s="12"/>
      <c r="D16" s="12"/>
      <c r="F16" s="400" t="s">
        <v>4</v>
      </c>
      <c r="G16" s="400"/>
      <c r="H16" s="7">
        <f>COUNTIF(H9:H10,"ALTA")</f>
        <v>2</v>
      </c>
      <c r="M16" s="400" t="s">
        <v>4</v>
      </c>
      <c r="N16" s="400"/>
      <c r="O16" s="7">
        <f>COUNTIF(O9:O10,"ALTA")</f>
        <v>0</v>
      </c>
      <c r="P16" s="1"/>
      <c r="U16" s="1"/>
    </row>
    <row r="17" spans="2:21" ht="15.75">
      <c r="B17" s="11" t="s">
        <v>3</v>
      </c>
      <c r="D17" s="10" t="s">
        <v>2</v>
      </c>
      <c r="F17" s="400" t="s">
        <v>1</v>
      </c>
      <c r="G17" s="400"/>
      <c r="H17" s="7">
        <f>COUNTIF(H9:H10,"EXTREMA")</f>
        <v>0</v>
      </c>
      <c r="M17" s="400" t="s">
        <v>1</v>
      </c>
      <c r="N17" s="400"/>
      <c r="O17" s="7">
        <f>COUNTIF(O9:O10,"EXTREMA")</f>
        <v>0</v>
      </c>
      <c r="P17" s="1"/>
      <c r="U17" s="1"/>
    </row>
    <row r="18" spans="2:21">
      <c r="O18" s="1"/>
      <c r="P18" s="1"/>
      <c r="U18" s="1"/>
    </row>
    <row r="19" spans="2:21" ht="15.75">
      <c r="B19" s="6"/>
      <c r="C19" s="5"/>
    </row>
  </sheetData>
  <mergeCells count="35">
    <mergeCell ref="F16:G16"/>
    <mergeCell ref="M16:N16"/>
    <mergeCell ref="Z7:AA7"/>
    <mergeCell ref="F17:G17"/>
    <mergeCell ref="M17:N17"/>
    <mergeCell ref="V7:W7"/>
    <mergeCell ref="O7:O8"/>
    <mergeCell ref="P7:P8"/>
    <mergeCell ref="H7:H8"/>
    <mergeCell ref="R7:R8"/>
    <mergeCell ref="S7:S8"/>
    <mergeCell ref="T7:T8"/>
    <mergeCell ref="U7:U8"/>
    <mergeCell ref="F14:G14"/>
    <mergeCell ref="M14:N14"/>
    <mergeCell ref="F15:G15"/>
    <mergeCell ref="M15:N15"/>
    <mergeCell ref="J7:K7"/>
    <mergeCell ref="AB7:AC7"/>
    <mergeCell ref="E5:U5"/>
    <mergeCell ref="Q7:Q8"/>
    <mergeCell ref="I7:I8"/>
    <mergeCell ref="M7:N7"/>
    <mergeCell ref="X7:Y7"/>
    <mergeCell ref="L7:L8"/>
    <mergeCell ref="B1:U1"/>
    <mergeCell ref="B2:U2"/>
    <mergeCell ref="E4:P4"/>
    <mergeCell ref="Q4:R4"/>
    <mergeCell ref="S4:U4"/>
    <mergeCell ref="B7:B8"/>
    <mergeCell ref="C7:C8"/>
    <mergeCell ref="D7:D8"/>
    <mergeCell ref="E7:E8"/>
    <mergeCell ref="F7:G7"/>
  </mergeCells>
  <conditionalFormatting sqref="E3:F3 M3:N3 E6:F6 E13:F1048576 M6:N6 F11:G12 M11:N1048576">
    <cfRule type="colorScale" priority="30">
      <colorScale>
        <cfvo type="num" val="1"/>
        <cfvo type="num" val="3"/>
        <cfvo type="num" val="5"/>
        <color theme="6" tint="-0.499984740745262"/>
        <color rgb="FFFFFF00"/>
        <color rgb="FFC00000"/>
      </colorScale>
    </cfRule>
  </conditionalFormatting>
  <conditionalFormatting sqref="F7:G8 M7:N8">
    <cfRule type="colorScale" priority="21">
      <colorScale>
        <cfvo type="num" val="1"/>
        <cfvo type="num" val="3"/>
        <cfvo type="num" val="5"/>
        <color theme="6" tint="-0.499984740745262"/>
        <color rgb="FFFFFF00"/>
        <color rgb="FFC00000"/>
      </colorScale>
    </cfRule>
  </conditionalFormatting>
  <conditionalFormatting sqref="F9:G9 M9:N9">
    <cfRule type="colorScale" priority="20">
      <colorScale>
        <cfvo type="num" val="1"/>
        <cfvo type="num" val="3"/>
        <cfvo type="num" val="5"/>
        <color theme="6" tint="-0.499984740745262"/>
        <color rgb="FFFFFF00"/>
        <color rgb="FFC00000"/>
      </colorScale>
    </cfRule>
  </conditionalFormatting>
  <conditionalFormatting sqref="F10:G10">
    <cfRule type="colorScale" priority="15">
      <colorScale>
        <cfvo type="num" val="1"/>
        <cfvo type="num" val="3"/>
        <cfvo type="num" val="5"/>
        <color theme="6" tint="-0.499984740745262"/>
        <color rgb="FFFFFF00"/>
        <color rgb="FFC00000"/>
      </colorScale>
    </cfRule>
  </conditionalFormatting>
  <conditionalFormatting sqref="H3 O3 H13:H1048576 O13:O1048576">
    <cfRule type="cellIs" dxfId="238" priority="31" operator="equal">
      <formula>"EXTREMA"</formula>
    </cfRule>
    <cfRule type="cellIs" dxfId="237" priority="32" operator="equal">
      <formula>"ALTA"</formula>
    </cfRule>
    <cfRule type="cellIs" dxfId="236" priority="33" operator="equal">
      <formula>"MODERADA"</formula>
    </cfRule>
    <cfRule type="cellIs" dxfId="235" priority="34" operator="equal">
      <formula>"BAJA"</formula>
    </cfRule>
  </conditionalFormatting>
  <conditionalFormatting sqref="H6:H8 O6:O8">
    <cfRule type="cellIs" dxfId="234" priority="22" operator="equal">
      <formula>"EXTREMA"</formula>
    </cfRule>
    <cfRule type="cellIs" dxfId="233" priority="23" operator="equal">
      <formula>"ALTA"</formula>
    </cfRule>
    <cfRule type="cellIs" dxfId="232" priority="24" operator="equal">
      <formula>"MODERADA"</formula>
    </cfRule>
    <cfRule type="cellIs" dxfId="231" priority="25" operator="equal">
      <formula>"BAJA"</formula>
    </cfRule>
  </conditionalFormatting>
  <conditionalFormatting sqref="H9:H12">
    <cfRule type="cellIs" dxfId="230" priority="11" operator="equal">
      <formula>"EXTREMA"</formula>
    </cfRule>
    <cfRule type="cellIs" dxfId="229" priority="12" operator="equal">
      <formula>"ALTA"</formula>
    </cfRule>
    <cfRule type="cellIs" dxfId="228" priority="13" operator="equal">
      <formula>"MODERADA"</formula>
    </cfRule>
    <cfRule type="cellIs" dxfId="227" priority="14" operator="equal">
      <formula>"BAJA"</formula>
    </cfRule>
  </conditionalFormatting>
  <conditionalFormatting sqref="M10:N10">
    <cfRule type="colorScale" priority="5">
      <colorScale>
        <cfvo type="num" val="1"/>
        <cfvo type="num" val="3"/>
        <cfvo type="num" val="5"/>
        <color theme="6" tint="-0.499984740745262"/>
        <color rgb="FFFFFF00"/>
        <color rgb="FFC00000"/>
      </colorScale>
    </cfRule>
  </conditionalFormatting>
  <conditionalFormatting sqref="O9:O12">
    <cfRule type="cellIs" dxfId="226" priority="1" operator="equal">
      <formula>"EXTREMA"</formula>
    </cfRule>
    <cfRule type="cellIs" dxfId="225" priority="2" operator="equal">
      <formula>"ALTA"</formula>
    </cfRule>
    <cfRule type="cellIs" dxfId="224" priority="3" operator="equal">
      <formula>"MODERADA"</formula>
    </cfRule>
    <cfRule type="cellIs" dxfId="223" priority="4" operator="equal">
      <formula>"BAJA"</formula>
    </cfRule>
  </conditionalFormatting>
  <printOptions horizontalCentered="1"/>
  <pageMargins left="3.937007874015748E-2" right="3.937007874015748E-2" top="0.74803149606299213" bottom="0.74803149606299213" header="0.31496062992125984" footer="0.31496062992125984"/>
  <pageSetup paperSize="5" scale="43"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14:formula1>
            <xm:f>Listas!$C$4:$C$7</xm:f>
          </x14:formula1>
          <xm:sqref>J11:J12</xm:sqref>
        </x14:dataValidation>
        <x14:dataValidation type="list" showInputMessage="1" showErrorMessage="1">
          <x14:formula1>
            <xm:f>Listas!$A$4:$A$10</xm:f>
          </x14:formula1>
          <xm:sqref>E11:E12</xm:sqref>
        </x14:dataValidation>
        <x14:dataValidation type="list" showInputMessage="1" showErrorMessage="1">
          <x14:formula1>
            <xm:f>[2]Listas!#REF!</xm:f>
          </x14:formula1>
          <xm:sqref>J9:J10</xm:sqref>
        </x14:dataValidation>
        <x14:dataValidation type="list" showInputMessage="1" showErrorMessage="1">
          <x14:formula1>
            <xm:f>[2]Listas!#REF!</xm:f>
          </x14:formula1>
          <xm:sqref>E9:E10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AC21"/>
  <sheetViews>
    <sheetView showGridLines="0" topLeftCell="Z15" zoomScale="80" zoomScaleNormal="80" workbookViewId="0">
      <selection activeCell="AC11" sqref="AC11"/>
    </sheetView>
  </sheetViews>
  <sheetFormatPr baseColWidth="10" defaultColWidth="11.42578125" defaultRowHeight="12"/>
  <cols>
    <col min="1" max="1" width="30.7109375" style="1" customWidth="1"/>
    <col min="2" max="3" width="21.7109375" style="1" customWidth="1"/>
    <col min="4" max="4" width="24" style="1" customWidth="1"/>
    <col min="5" max="7" width="6.7109375" style="1" customWidth="1"/>
    <col min="8" max="8" width="6.7109375" style="3" customWidth="1"/>
    <col min="9" max="9" width="36.285156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5703125" style="2" bestFit="1" customWidth="1"/>
    <col min="22" max="22" width="14.28515625" style="1" bestFit="1" customWidth="1"/>
    <col min="23" max="23" width="111.85546875" style="1" customWidth="1"/>
    <col min="24" max="24" width="14.28515625" style="1" bestFit="1" customWidth="1"/>
    <col min="25" max="25" width="96.7109375" style="1" customWidth="1"/>
    <col min="26" max="26" width="14.28515625" style="1" bestFit="1" customWidth="1"/>
    <col min="27" max="27" width="96.28515625" style="1" customWidth="1"/>
    <col min="28" max="28" width="14.28515625" style="1" bestFit="1" customWidth="1"/>
    <col min="29" max="29" width="74.7109375" style="1" customWidth="1"/>
    <col min="30" max="16384" width="11.42578125" style="1"/>
  </cols>
  <sheetData>
    <row r="1" spans="1:29" ht="21">
      <c r="C1" s="417" t="s">
        <v>303</v>
      </c>
      <c r="D1" s="417"/>
      <c r="E1" s="417"/>
      <c r="F1" s="417"/>
      <c r="G1" s="417"/>
      <c r="H1" s="417"/>
      <c r="I1" s="417"/>
      <c r="J1" s="417"/>
      <c r="K1" s="417"/>
      <c r="L1" s="417"/>
      <c r="M1" s="417"/>
      <c r="N1" s="417"/>
      <c r="O1" s="417"/>
      <c r="P1" s="417"/>
      <c r="Q1" s="417"/>
      <c r="R1" s="417"/>
      <c r="S1" s="417"/>
      <c r="T1" s="417"/>
      <c r="U1" s="417"/>
    </row>
    <row r="2" spans="1:29" ht="15.75" customHeight="1">
      <c r="C2" s="417" t="s">
        <v>304</v>
      </c>
      <c r="D2" s="417"/>
      <c r="E2" s="417"/>
      <c r="F2" s="417"/>
      <c r="G2" s="417"/>
      <c r="H2" s="417"/>
      <c r="I2" s="417"/>
      <c r="J2" s="417"/>
      <c r="K2" s="417"/>
      <c r="L2" s="417"/>
      <c r="M2" s="417"/>
      <c r="N2" s="417"/>
      <c r="O2" s="417"/>
      <c r="P2" s="417"/>
      <c r="Q2" s="417"/>
      <c r="R2" s="417"/>
      <c r="S2" s="417"/>
      <c r="T2" s="417"/>
      <c r="U2" s="417"/>
    </row>
    <row r="3" spans="1:29" ht="21" customHeight="1" thickBot="1">
      <c r="E3" s="36"/>
      <c r="F3" s="36"/>
      <c r="G3" s="36"/>
      <c r="H3" s="36"/>
      <c r="I3" s="37"/>
      <c r="J3" s="36"/>
      <c r="K3" s="36"/>
      <c r="L3" s="36"/>
      <c r="M3" s="36"/>
      <c r="O3" s="1"/>
      <c r="Q3" s="3"/>
      <c r="U3" s="1"/>
    </row>
    <row r="4" spans="1:29" s="15" customFormat="1" ht="24" customHeight="1">
      <c r="A4" s="13"/>
      <c r="D4" s="57" t="s">
        <v>65</v>
      </c>
      <c r="E4" s="442" t="s">
        <v>64</v>
      </c>
      <c r="F4" s="442"/>
      <c r="G4" s="442"/>
      <c r="H4" s="442"/>
      <c r="I4" s="442"/>
      <c r="J4" s="442"/>
      <c r="K4" s="442"/>
      <c r="L4" s="442"/>
      <c r="M4" s="442"/>
      <c r="N4" s="442"/>
      <c r="O4" s="442"/>
      <c r="P4" s="442"/>
      <c r="Q4" s="443" t="s">
        <v>63</v>
      </c>
      <c r="R4" s="443"/>
      <c r="S4" s="444">
        <v>2024</v>
      </c>
      <c r="T4" s="444"/>
      <c r="U4" s="445"/>
    </row>
    <row r="5" spans="1:29" s="15" customFormat="1" ht="93.75" customHeight="1" thickBot="1">
      <c r="A5" s="13"/>
      <c r="D5" s="58" t="s">
        <v>62</v>
      </c>
      <c r="E5" s="446" t="s">
        <v>61</v>
      </c>
      <c r="F5" s="446"/>
      <c r="G5" s="446"/>
      <c r="H5" s="446"/>
      <c r="I5" s="446"/>
      <c r="J5" s="446"/>
      <c r="K5" s="446"/>
      <c r="L5" s="446"/>
      <c r="M5" s="446"/>
      <c r="N5" s="446"/>
      <c r="O5" s="446"/>
      <c r="P5" s="446"/>
      <c r="Q5" s="446"/>
      <c r="R5" s="446"/>
      <c r="S5" s="446"/>
      <c r="T5" s="446"/>
      <c r="U5" s="447"/>
    </row>
    <row r="6" spans="1:29" s="15" customFormat="1" ht="15">
      <c r="A6" s="13"/>
      <c r="B6" s="34"/>
      <c r="C6" s="34"/>
      <c r="H6" s="33"/>
      <c r="I6" s="25"/>
      <c r="J6" s="25"/>
      <c r="O6" s="33"/>
      <c r="P6" s="33"/>
      <c r="U6" s="33"/>
    </row>
    <row r="7" spans="1:29" s="25" customFormat="1" ht="55.5" customHeight="1">
      <c r="A7" s="13"/>
      <c r="B7" s="389" t="s">
        <v>60</v>
      </c>
      <c r="C7" s="389" t="s">
        <v>59</v>
      </c>
      <c r="D7" s="389" t="s">
        <v>58</v>
      </c>
      <c r="E7" s="418" t="s">
        <v>57</v>
      </c>
      <c r="F7" s="389" t="s">
        <v>56</v>
      </c>
      <c r="G7" s="389"/>
      <c r="H7" s="381" t="s">
        <v>51</v>
      </c>
      <c r="I7" s="391" t="s">
        <v>55</v>
      </c>
      <c r="J7" s="393" t="s">
        <v>54</v>
      </c>
      <c r="K7" s="394"/>
      <c r="L7" s="419" t="s">
        <v>53</v>
      </c>
      <c r="M7" s="389" t="s">
        <v>52</v>
      </c>
      <c r="N7" s="389"/>
      <c r="O7" s="381" t="s">
        <v>51</v>
      </c>
      <c r="P7" s="418" t="s">
        <v>50</v>
      </c>
      <c r="Q7" s="389" t="s">
        <v>49</v>
      </c>
      <c r="R7" s="390" t="s">
        <v>48</v>
      </c>
      <c r="S7" s="389" t="s">
        <v>47</v>
      </c>
      <c r="T7" s="391" t="s">
        <v>46</v>
      </c>
      <c r="U7" s="389" t="s">
        <v>45</v>
      </c>
      <c r="V7" s="380" t="s">
        <v>606</v>
      </c>
      <c r="W7" s="380"/>
      <c r="X7" s="380" t="s">
        <v>637</v>
      </c>
      <c r="Y7" s="380"/>
      <c r="Z7" s="380" t="s">
        <v>641</v>
      </c>
      <c r="AA7" s="380"/>
      <c r="AB7" s="380" t="s">
        <v>640</v>
      </c>
      <c r="AC7" s="380"/>
    </row>
    <row r="8" spans="1:29" s="25" customFormat="1" ht="96.75" customHeight="1">
      <c r="A8" s="13"/>
      <c r="B8" s="389"/>
      <c r="C8" s="389"/>
      <c r="D8" s="389"/>
      <c r="E8" s="418"/>
      <c r="F8" s="32" t="s">
        <v>41</v>
      </c>
      <c r="G8" s="31" t="s">
        <v>40</v>
      </c>
      <c r="H8" s="382"/>
      <c r="I8" s="392"/>
      <c r="J8" s="30" t="s">
        <v>43</v>
      </c>
      <c r="K8" s="29" t="s">
        <v>42</v>
      </c>
      <c r="L8" s="420"/>
      <c r="M8" s="28" t="s">
        <v>41</v>
      </c>
      <c r="N8" s="27" t="s">
        <v>40</v>
      </c>
      <c r="O8" s="382"/>
      <c r="P8" s="418"/>
      <c r="Q8" s="389"/>
      <c r="R8" s="390"/>
      <c r="S8" s="389"/>
      <c r="T8" s="392"/>
      <c r="U8" s="389"/>
      <c r="V8" s="26" t="s">
        <v>583</v>
      </c>
      <c r="W8" s="26" t="s">
        <v>39</v>
      </c>
      <c r="X8" s="26" t="s">
        <v>583</v>
      </c>
      <c r="Y8" s="26" t="s">
        <v>39</v>
      </c>
      <c r="Z8" s="26" t="s">
        <v>583</v>
      </c>
      <c r="AA8" s="26" t="s">
        <v>39</v>
      </c>
      <c r="AB8" s="26" t="s">
        <v>583</v>
      </c>
      <c r="AC8" s="26" t="s">
        <v>39</v>
      </c>
    </row>
    <row r="9" spans="1:29" s="15" customFormat="1" ht="396" customHeight="1">
      <c r="A9" s="23"/>
      <c r="B9" s="17" t="s">
        <v>38</v>
      </c>
      <c r="C9" s="22" t="s">
        <v>37</v>
      </c>
      <c r="D9" s="17" t="s">
        <v>36</v>
      </c>
      <c r="E9" s="18" t="s">
        <v>14</v>
      </c>
      <c r="F9" s="17">
        <v>3</v>
      </c>
      <c r="G9" s="17">
        <v>2</v>
      </c>
      <c r="H9" s="20" t="str">
        <f>INDEX([3]Listas!$L$4:$P$8,F9,G9)</f>
        <v>MODERADA</v>
      </c>
      <c r="I9" s="21" t="s">
        <v>35</v>
      </c>
      <c r="J9" s="19" t="s">
        <v>20</v>
      </c>
      <c r="K9" s="19" t="str">
        <f>IF('[3]Evaluación de Controles'!F19="X","Probabilidad",IF('[3]Evaluación de Controles'!H19="X","Impacto",))</f>
        <v>Probabilidad</v>
      </c>
      <c r="L9" s="17">
        <f>'[3]Evaluación de Controles'!X19</f>
        <v>55</v>
      </c>
      <c r="M9" s="17">
        <f>IF('[3]Evaluación de Controles'!F19="X",IF(L9&gt;75,IF(F9&gt;2,F9-2,IF(F9&gt;1,F9-1,F9)),IF(L9&gt;50,IF(F9&gt;1,F9-1,F9),F9)),F9)</f>
        <v>2</v>
      </c>
      <c r="N9" s="17">
        <f>IF('(4) Talento Humano'!E4:P4="X",IF(L9&gt;75,IF(G9&gt;2,G9-2,IF(G9&gt;1,G9-1,G9)),IF(L9&gt;50,IF(G9&gt;1,G9-1,G9),G9)),G9)</f>
        <v>2</v>
      </c>
      <c r="O9" s="20" t="str">
        <f>INDEX([3]Listas!$L$4:$P$8,M9,N9)</f>
        <v>BAJA</v>
      </c>
      <c r="P9" s="19" t="s">
        <v>11</v>
      </c>
      <c r="Q9" s="17" t="s">
        <v>34</v>
      </c>
      <c r="R9" s="18" t="s">
        <v>27</v>
      </c>
      <c r="S9" s="17" t="s">
        <v>26</v>
      </c>
      <c r="T9" s="17" t="s">
        <v>33</v>
      </c>
      <c r="U9" s="17" t="s">
        <v>32</v>
      </c>
      <c r="V9" s="270">
        <v>1</v>
      </c>
      <c r="W9" s="369" t="s">
        <v>696</v>
      </c>
      <c r="X9" s="270">
        <v>1</v>
      </c>
      <c r="Y9" s="66" t="s">
        <v>749</v>
      </c>
      <c r="Z9" s="270">
        <v>1</v>
      </c>
      <c r="AA9" s="66" t="s">
        <v>762</v>
      </c>
      <c r="AB9" s="270">
        <v>1</v>
      </c>
      <c r="AC9" s="66" t="s">
        <v>805</v>
      </c>
    </row>
    <row r="10" spans="1:29" s="15" customFormat="1" ht="171" customHeight="1">
      <c r="A10" s="23"/>
      <c r="B10" s="17" t="s">
        <v>31</v>
      </c>
      <c r="C10" s="22" t="s">
        <v>30</v>
      </c>
      <c r="D10" s="17" t="s">
        <v>29</v>
      </c>
      <c r="E10" s="18" t="s">
        <v>14</v>
      </c>
      <c r="F10" s="17">
        <v>3</v>
      </c>
      <c r="G10" s="17">
        <v>3</v>
      </c>
      <c r="H10" s="20" t="str">
        <f>INDEX([3]Listas!$L$4:$P$8,F10,G10)</f>
        <v>ALTA</v>
      </c>
      <c r="I10" s="21" t="s">
        <v>28</v>
      </c>
      <c r="J10" s="19" t="s">
        <v>20</v>
      </c>
      <c r="K10" s="19" t="str">
        <f>IF('[3]Evaluación de Controles'!F20="X","Probabilidad",IF('[3]Evaluación de Controles'!H20="X","Impacto",))</f>
        <v>Probabilidad</v>
      </c>
      <c r="L10" s="17">
        <f>'[3]Evaluación de Controles'!X20</f>
        <v>70</v>
      </c>
      <c r="M10" s="17">
        <f>IF('[3]Evaluación de Controles'!F20="X",IF(L10&gt;75,IF(F10&gt;2,F10-2,IF(F10&gt;1,F10-1,F10)),IF(L10&gt;50,IF(F10&gt;1,F10-1,F10),F10)),F10)</f>
        <v>2</v>
      </c>
      <c r="N10" s="17">
        <f>IF('(4) Talento Humano'!H14="X",IF(L10&gt;75,IF(G10&gt;2,G10-2,IF(G10&gt;1,G10-1,G10)),IF(L10&gt;50,IF(G10&gt;1,G10-1,G10),G10)),G10)</f>
        <v>3</v>
      </c>
      <c r="O10" s="20" t="str">
        <f>INDEX([3]Listas!$L$4:$P$8,M10,N10)</f>
        <v>MODERADA</v>
      </c>
      <c r="P10" s="19" t="s">
        <v>11</v>
      </c>
      <c r="Q10" s="17" t="s">
        <v>631</v>
      </c>
      <c r="R10" s="18" t="s">
        <v>27</v>
      </c>
      <c r="S10" s="17" t="s">
        <v>26</v>
      </c>
      <c r="T10" s="17" t="s">
        <v>25</v>
      </c>
      <c r="U10" s="17" t="s">
        <v>24</v>
      </c>
      <c r="V10" s="270">
        <v>1</v>
      </c>
      <c r="W10" s="66" t="s">
        <v>697</v>
      </c>
      <c r="X10" s="270">
        <v>1</v>
      </c>
      <c r="Y10" s="66" t="s">
        <v>750</v>
      </c>
      <c r="Z10" s="270">
        <v>1</v>
      </c>
      <c r="AA10" s="66" t="s">
        <v>763</v>
      </c>
      <c r="AB10" s="270">
        <v>1</v>
      </c>
      <c r="AC10" s="66" t="s">
        <v>806</v>
      </c>
    </row>
    <row r="11" spans="1:29" s="15" customFormat="1" ht="139.5" customHeight="1">
      <c r="A11" s="23"/>
      <c r="B11" s="17" t="s">
        <v>23</v>
      </c>
      <c r="C11" s="22" t="s">
        <v>22</v>
      </c>
      <c r="D11" s="17" t="s">
        <v>21</v>
      </c>
      <c r="E11" s="18" t="s">
        <v>14</v>
      </c>
      <c r="F11" s="17">
        <v>3</v>
      </c>
      <c r="G11" s="17">
        <v>2</v>
      </c>
      <c r="H11" s="20" t="str">
        <f>INDEX([3]Listas!$L$4:$P$8,F11,G11)</f>
        <v>MODERADA</v>
      </c>
      <c r="I11" s="21" t="s">
        <v>13</v>
      </c>
      <c r="J11" s="19" t="s">
        <v>20</v>
      </c>
      <c r="K11" s="19" t="str">
        <f>IF('[3]Evaluación de Controles'!F21="X","Probabilidad",IF('[3]Evaluación de Controles'!H21="X","Impacto",))</f>
        <v>Probabilidad</v>
      </c>
      <c r="L11" s="17">
        <f>'[3]Evaluación de Controles'!X21</f>
        <v>70</v>
      </c>
      <c r="M11" s="17">
        <f>IF('[3]Evaluación de Controles'!F21="X",IF(L11&gt;75,IF(F11&gt;2,F11-2,IF(F11&gt;1,F11-1,F11)),IF(L11&gt;50,IF(F11&gt;1,F11-1,F11),F11)),F11)</f>
        <v>2</v>
      </c>
      <c r="N11" s="17">
        <f>IF('[3]Evaluación de Controles'!H21="X",IF(L11&gt;75,IF(G11&gt;2,G11-2,IF(G11&gt;1,G11-1,G11)),IF(L11&gt;50,IF(G11&gt;1,G11-1,G11),G11)),G11)</f>
        <v>1</v>
      </c>
      <c r="O11" s="20" t="str">
        <f>INDEX([3]Listas!$L$4:$P$8,M11,N11)</f>
        <v>BAJA</v>
      </c>
      <c r="P11" s="19" t="s">
        <v>11</v>
      </c>
      <c r="Q11" s="17" t="s">
        <v>10</v>
      </c>
      <c r="R11" s="18" t="s">
        <v>9</v>
      </c>
      <c r="S11" s="17" t="s">
        <v>8</v>
      </c>
      <c r="T11" s="17" t="s">
        <v>19</v>
      </c>
      <c r="U11" s="17" t="s">
        <v>18</v>
      </c>
      <c r="V11" s="270">
        <v>1</v>
      </c>
      <c r="W11" s="267" t="s">
        <v>698</v>
      </c>
      <c r="X11" s="270">
        <v>1</v>
      </c>
      <c r="Y11" s="267" t="s">
        <v>751</v>
      </c>
      <c r="Z11" s="270">
        <v>1</v>
      </c>
      <c r="AA11" s="267" t="s">
        <v>764</v>
      </c>
      <c r="AB11" s="270">
        <v>1</v>
      </c>
      <c r="AC11" s="267" t="s">
        <v>822</v>
      </c>
    </row>
    <row r="12" spans="1:29" s="15" customFormat="1" ht="154.5" customHeight="1">
      <c r="A12" s="23"/>
      <c r="B12" s="17" t="s">
        <v>17</v>
      </c>
      <c r="C12" s="22" t="s">
        <v>16</v>
      </c>
      <c r="D12" s="17" t="s">
        <v>15</v>
      </c>
      <c r="E12" s="18" t="s">
        <v>14</v>
      </c>
      <c r="F12" s="17">
        <v>3</v>
      </c>
      <c r="G12" s="17">
        <v>3</v>
      </c>
      <c r="H12" s="20" t="str">
        <f>INDEX([3]Listas!$L$4:$P$8,F12,G12)</f>
        <v>ALTA</v>
      </c>
      <c r="I12" s="21" t="s">
        <v>13</v>
      </c>
      <c r="J12" s="19" t="s">
        <v>12</v>
      </c>
      <c r="K12" s="19" t="str">
        <f>IF('[3]Evaluación de Controles'!F22="X","Probabilidad",IF('[3]Evaluación de Controles'!H22="X","Impacto",))</f>
        <v>Probabilidad</v>
      </c>
      <c r="L12" s="17">
        <f>'[3]Evaluación de Controles'!X22</f>
        <v>70</v>
      </c>
      <c r="M12" s="17">
        <f>IF('[3]Evaluación de Controles'!F22="X",IF(L12&gt;75,IF(F12&gt;2,F12-2,IF(F12&gt;1,F12-1,F12)),IF(L12&gt;50,IF(F12&gt;1,F12-1,F12),F12)),F12)</f>
        <v>2</v>
      </c>
      <c r="N12" s="17">
        <f>IF('[3]Evaluación de Controles'!H22="X",IF(L12&gt;75,IF(G12&gt;2,G12-2,IF(G12&gt;1,G12-1,G12)),IF(L12&gt;50,IF(G12&gt;1,G12-1,G12),G12)),G12)</f>
        <v>2</v>
      </c>
      <c r="O12" s="20" t="str">
        <f>INDEX([3]Listas!$L$4:$P$8,M12,N12)</f>
        <v>BAJA</v>
      </c>
      <c r="P12" s="19" t="s">
        <v>11</v>
      </c>
      <c r="Q12" s="17" t="s">
        <v>10</v>
      </c>
      <c r="R12" s="18" t="s">
        <v>9</v>
      </c>
      <c r="S12" s="17" t="s">
        <v>8</v>
      </c>
      <c r="T12" s="17" t="s">
        <v>7</v>
      </c>
      <c r="U12" s="17" t="s">
        <v>596</v>
      </c>
      <c r="V12" s="270">
        <v>1</v>
      </c>
      <c r="W12" s="267" t="s">
        <v>699</v>
      </c>
      <c r="X12" s="270">
        <v>1</v>
      </c>
      <c r="Y12" s="267" t="s">
        <v>752</v>
      </c>
      <c r="Z12" s="270">
        <v>1</v>
      </c>
      <c r="AA12" s="267" t="s">
        <v>765</v>
      </c>
      <c r="AB12" s="270">
        <v>1</v>
      </c>
      <c r="AC12" s="267" t="s">
        <v>807</v>
      </c>
    </row>
    <row r="13" spans="1:29" s="15" customFormat="1" ht="16.5" hidden="1" customHeight="1">
      <c r="A13" s="23"/>
      <c r="B13" s="17"/>
      <c r="C13" s="22"/>
      <c r="D13" s="17"/>
      <c r="E13" s="18"/>
      <c r="F13" s="17"/>
      <c r="G13" s="17"/>
      <c r="H13" s="20"/>
      <c r="I13" s="21"/>
      <c r="J13" s="19"/>
      <c r="K13" s="19"/>
      <c r="L13" s="17"/>
      <c r="M13" s="17"/>
      <c r="N13" s="17"/>
      <c r="O13" s="20"/>
      <c r="P13" s="19"/>
      <c r="Q13" s="17"/>
      <c r="R13" s="18"/>
      <c r="S13" s="17"/>
      <c r="T13" s="17"/>
      <c r="U13" s="17"/>
    </row>
    <row r="14" spans="1:29" s="15" customFormat="1" ht="38.25" hidden="1" customHeight="1">
      <c r="A14" s="23"/>
      <c r="B14" s="17"/>
      <c r="C14" s="22"/>
      <c r="D14" s="17"/>
      <c r="E14" s="18"/>
      <c r="F14" s="17"/>
      <c r="G14" s="17"/>
      <c r="H14" s="20"/>
      <c r="I14" s="21"/>
      <c r="J14" s="19"/>
      <c r="K14" s="19"/>
      <c r="L14" s="17"/>
      <c r="M14" s="17"/>
      <c r="N14" s="17"/>
      <c r="O14" s="20"/>
      <c r="P14" s="19"/>
      <c r="Q14" s="17"/>
      <c r="R14" s="18"/>
      <c r="S14" s="17"/>
      <c r="T14" s="17"/>
      <c r="U14" s="17"/>
    </row>
    <row r="15" spans="1:29">
      <c r="C15" s="14"/>
      <c r="L15" s="8"/>
    </row>
    <row r="16" spans="1:29">
      <c r="B16" s="9"/>
      <c r="C16" s="9"/>
      <c r="D16" s="9"/>
      <c r="E16" s="9"/>
      <c r="F16" s="400" t="s">
        <v>6</v>
      </c>
      <c r="G16" s="400"/>
      <c r="H16" s="7">
        <f>COUNTIF(H9:H12,"BAJA")</f>
        <v>0</v>
      </c>
      <c r="L16" s="8"/>
      <c r="M16" s="400" t="s">
        <v>6</v>
      </c>
      <c r="N16" s="400"/>
      <c r="O16" s="7">
        <f>COUNTIF(O9:O12,"BAJA")</f>
        <v>3</v>
      </c>
    </row>
    <row r="17" spans="2:21">
      <c r="B17" s="433"/>
      <c r="C17" s="433"/>
      <c r="D17" s="433"/>
      <c r="E17" s="433"/>
      <c r="F17" s="400" t="s">
        <v>5</v>
      </c>
      <c r="G17" s="400"/>
      <c r="H17" s="7">
        <f>COUNTIF(H9:H12,"MODERADA")</f>
        <v>2</v>
      </c>
      <c r="L17" s="9"/>
      <c r="M17" s="400" t="s">
        <v>5</v>
      </c>
      <c r="N17" s="400"/>
      <c r="O17" s="7">
        <f>COUNTIF(O9:O12,"MODERADA")</f>
        <v>1</v>
      </c>
    </row>
    <row r="18" spans="2:21">
      <c r="B18" s="12"/>
      <c r="D18" s="12"/>
      <c r="F18" s="400" t="s">
        <v>4</v>
      </c>
      <c r="G18" s="400"/>
      <c r="H18" s="7">
        <f>COUNTIF(H9:H12,"ALTA")</f>
        <v>2</v>
      </c>
      <c r="M18" s="400" t="s">
        <v>4</v>
      </c>
      <c r="N18" s="400"/>
      <c r="O18" s="7">
        <f>COUNTIF(O9:O12,"ALTA")</f>
        <v>0</v>
      </c>
      <c r="P18" s="1"/>
      <c r="U18" s="1"/>
    </row>
    <row r="19" spans="2:21" ht="15.75">
      <c r="B19" s="11" t="s">
        <v>3</v>
      </c>
      <c r="D19" s="10" t="s">
        <v>2</v>
      </c>
      <c r="E19" s="9"/>
      <c r="F19" s="400" t="s">
        <v>1</v>
      </c>
      <c r="G19" s="400"/>
      <c r="H19" s="7">
        <f>COUNTIF(H9:H12,"EXTREMA")</f>
        <v>0</v>
      </c>
      <c r="L19" s="8"/>
      <c r="M19" s="400" t="s">
        <v>1</v>
      </c>
      <c r="N19" s="400"/>
      <c r="O19" s="7">
        <f>COUNTIF(O9:O12,"EXTREMA")</f>
        <v>0</v>
      </c>
    </row>
    <row r="20" spans="2:21">
      <c r="L20" s="1" t="s">
        <v>0</v>
      </c>
      <c r="O20" s="1"/>
      <c r="P20" s="1"/>
      <c r="U20" s="1"/>
    </row>
    <row r="21" spans="2:21" ht="15.75">
      <c r="B21" s="6"/>
      <c r="C21" s="5"/>
    </row>
  </sheetData>
  <mergeCells count="36">
    <mergeCell ref="M19:N19"/>
    <mergeCell ref="F19:G19"/>
    <mergeCell ref="F18:G18"/>
    <mergeCell ref="M16:N16"/>
    <mergeCell ref="M17:N17"/>
    <mergeCell ref="M18:N18"/>
    <mergeCell ref="F16:G16"/>
    <mergeCell ref="F17:G17"/>
    <mergeCell ref="B7:B8"/>
    <mergeCell ref="B17:E17"/>
    <mergeCell ref="R7:R8"/>
    <mergeCell ref="S7:S8"/>
    <mergeCell ref="M7:N7"/>
    <mergeCell ref="O7:O8"/>
    <mergeCell ref="L7:L8"/>
    <mergeCell ref="C7:C8"/>
    <mergeCell ref="D7:D8"/>
    <mergeCell ref="E7:E8"/>
    <mergeCell ref="F7:G7"/>
    <mergeCell ref="H7:H8"/>
    <mergeCell ref="J7:K7"/>
    <mergeCell ref="I7:I8"/>
    <mergeCell ref="X7:Y7"/>
    <mergeCell ref="Z7:AA7"/>
    <mergeCell ref="AB7:AC7"/>
    <mergeCell ref="C1:U1"/>
    <mergeCell ref="C2:U2"/>
    <mergeCell ref="U7:U8"/>
    <mergeCell ref="P7:P8"/>
    <mergeCell ref="Q7:Q8"/>
    <mergeCell ref="T7:T8"/>
    <mergeCell ref="E4:P4"/>
    <mergeCell ref="Q4:R4"/>
    <mergeCell ref="S4:U4"/>
    <mergeCell ref="E5:U5"/>
    <mergeCell ref="V7:W7"/>
  </mergeCells>
  <conditionalFormatting sqref="E6:F6 F9:G14 E15:F1048576 M6:N6 M15:N1048576">
    <cfRule type="colorScale" priority="20">
      <colorScale>
        <cfvo type="num" val="1"/>
        <cfvo type="num" val="3"/>
        <cfvo type="num" val="5"/>
        <color theme="6" tint="-0.499984740745262"/>
        <color rgb="FFFFFF00"/>
        <color rgb="FFC00000"/>
      </colorScale>
    </cfRule>
  </conditionalFormatting>
  <conditionalFormatting sqref="F3:G3 N3:O3">
    <cfRule type="colorScale" priority="1">
      <colorScale>
        <cfvo type="num" val="1"/>
        <cfvo type="num" val="3"/>
        <cfvo type="num" val="5"/>
        <color theme="6" tint="-0.499984740745262"/>
        <color rgb="FFFFFF00"/>
        <color rgb="FFC00000"/>
      </colorScale>
    </cfRule>
  </conditionalFormatting>
  <conditionalFormatting sqref="F7:G8 M7:N8">
    <cfRule type="colorScale" priority="10">
      <colorScale>
        <cfvo type="num" val="1"/>
        <cfvo type="num" val="3"/>
        <cfvo type="num" val="5"/>
        <color theme="6" tint="-0.499984740745262"/>
        <color rgb="FFFFFF00"/>
        <color rgb="FFC00000"/>
      </colorScale>
    </cfRule>
  </conditionalFormatting>
  <conditionalFormatting sqref="H6:H8 O6:O8">
    <cfRule type="cellIs" dxfId="222" priority="6" operator="equal">
      <formula>"EXTREMA"</formula>
    </cfRule>
    <cfRule type="cellIs" dxfId="221" priority="7" operator="equal">
      <formula>"ALTA"</formula>
    </cfRule>
    <cfRule type="cellIs" dxfId="220" priority="8" operator="equal">
      <formula>"MODERADA"</formula>
    </cfRule>
    <cfRule type="cellIs" dxfId="219" priority="9" operator="equal">
      <formula>"BAJA"</formula>
    </cfRule>
  </conditionalFormatting>
  <conditionalFormatting sqref="H9:H14">
    <cfRule type="cellIs" dxfId="218" priority="16" operator="equal">
      <formula>"EXTREMA"</formula>
    </cfRule>
    <cfRule type="cellIs" dxfId="217" priority="17" operator="equal">
      <formula>"ALTA"</formula>
    </cfRule>
    <cfRule type="cellIs" dxfId="216" priority="18" operator="equal">
      <formula>"MODERADA"</formula>
    </cfRule>
    <cfRule type="cellIs" dxfId="215" priority="19" operator="equal">
      <formula>"BAJA"</formula>
    </cfRule>
  </conditionalFormatting>
  <conditionalFormatting sqref="H15:H1048576 O15:O1048576">
    <cfRule type="cellIs" dxfId="214" priority="21" operator="equal">
      <formula>"EXTREMA"</formula>
    </cfRule>
    <cfRule type="cellIs" dxfId="213" priority="22" operator="equal">
      <formula>"ALTA"</formula>
    </cfRule>
    <cfRule type="cellIs" dxfId="212" priority="23" operator="equal">
      <formula>"MODERADA"</formula>
    </cfRule>
    <cfRule type="cellIs" dxfId="211" priority="24" operator="equal">
      <formula>"BAJA"</formula>
    </cfRule>
  </conditionalFormatting>
  <conditionalFormatting sqref="I3 P3">
    <cfRule type="cellIs" dxfId="210" priority="2" operator="equal">
      <formula>"EXTREMA"</formula>
    </cfRule>
    <cfRule type="cellIs" dxfId="209" priority="3" operator="equal">
      <formula>"ALTA"</formula>
    </cfRule>
    <cfRule type="cellIs" dxfId="208" priority="4" operator="equal">
      <formula>"MODERADA"</formula>
    </cfRule>
    <cfRule type="cellIs" dxfId="207" priority="5" operator="equal">
      <formula>"BAJA"</formula>
    </cfRule>
  </conditionalFormatting>
  <conditionalFormatting sqref="M9:N14">
    <cfRule type="colorScale" priority="11">
      <colorScale>
        <cfvo type="num" val="1"/>
        <cfvo type="num" val="3"/>
        <cfvo type="num" val="5"/>
        <color theme="6" tint="-0.499984740745262"/>
        <color rgb="FFFFFF00"/>
        <color rgb="FFC00000"/>
      </colorScale>
    </cfRule>
  </conditionalFormatting>
  <conditionalFormatting sqref="O9:O14">
    <cfRule type="cellIs" dxfId="206" priority="12" operator="equal">
      <formula>"EXTREMA"</formula>
    </cfRule>
    <cfRule type="cellIs" dxfId="205" priority="13" operator="equal">
      <formula>"ALTA"</formula>
    </cfRule>
    <cfRule type="cellIs" dxfId="204" priority="14" operator="equal">
      <formula>"MODERADA"</formula>
    </cfRule>
    <cfRule type="cellIs" dxfId="203" priority="15" operator="equal">
      <formula>"BAJA"</formula>
    </cfRule>
  </conditionalFormatting>
  <printOptions horizontalCentered="1"/>
  <pageMargins left="0.19685039370078741" right="0.27559055118110237" top="0.6692913385826772" bottom="0.23622047244094491" header="0.31496062992125984" footer="0.15748031496062992"/>
  <pageSetup paperSize="138" scale="4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autoPageBreaks="0" fitToPage="1"/>
  </sheetPr>
  <dimension ref="A1:AC36"/>
  <sheetViews>
    <sheetView showGridLines="0" topLeftCell="X11" zoomScale="80" zoomScaleNormal="80" workbookViewId="0">
      <selection activeCell="AC9" sqref="AC9"/>
    </sheetView>
  </sheetViews>
  <sheetFormatPr baseColWidth="10" defaultColWidth="11.42578125" defaultRowHeight="12"/>
  <cols>
    <col min="1" max="1" width="29.42578125" style="1" customWidth="1"/>
    <col min="2" max="2" width="21.7109375" style="1" customWidth="1"/>
    <col min="3" max="3" width="19.7109375" style="1" customWidth="1"/>
    <col min="4" max="4" width="21.710937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140625" style="1" customWidth="1"/>
    <col min="20" max="20" width="16.7109375" style="1" customWidth="1"/>
    <col min="21" max="21" width="20.140625" style="2" bestFit="1" customWidth="1"/>
    <col min="22" max="22" width="14.28515625" style="1" bestFit="1" customWidth="1"/>
    <col min="23" max="23" width="78" style="1" customWidth="1"/>
    <col min="24" max="24" width="14.28515625" style="1" bestFit="1" customWidth="1"/>
    <col min="25" max="25" width="73.85546875" style="1" bestFit="1" customWidth="1"/>
    <col min="26" max="26" width="14.28515625" style="1" bestFit="1" customWidth="1"/>
    <col min="27" max="27" width="65.7109375" style="1" customWidth="1"/>
    <col min="28" max="28" width="14.28515625" style="1" bestFit="1" customWidth="1"/>
    <col min="29" max="29" width="51.42578125" style="1" customWidth="1"/>
    <col min="30" max="16384" width="11.42578125" style="1"/>
  </cols>
  <sheetData>
    <row r="1" spans="1:29" ht="21" customHeight="1">
      <c r="E1" s="417" t="s">
        <v>303</v>
      </c>
      <c r="F1" s="417"/>
      <c r="G1" s="417"/>
      <c r="H1" s="417"/>
      <c r="I1" s="417"/>
      <c r="J1" s="417"/>
      <c r="K1" s="417"/>
      <c r="L1" s="417"/>
      <c r="M1" s="417"/>
      <c r="N1" s="417"/>
      <c r="O1" s="417"/>
      <c r="P1" s="417"/>
      <c r="Q1" s="417"/>
      <c r="R1" s="417"/>
      <c r="S1" s="417"/>
      <c r="T1" s="417"/>
      <c r="U1" s="417"/>
    </row>
    <row r="2" spans="1:29" ht="23.25" customHeight="1">
      <c r="E2" s="417" t="s">
        <v>304</v>
      </c>
      <c r="F2" s="417"/>
      <c r="G2" s="417"/>
      <c r="H2" s="417"/>
      <c r="I2" s="417"/>
      <c r="J2" s="417"/>
      <c r="K2" s="417"/>
      <c r="L2" s="417"/>
      <c r="M2" s="417"/>
      <c r="N2" s="417"/>
      <c r="O2" s="417"/>
      <c r="P2" s="417"/>
      <c r="Q2" s="417"/>
      <c r="R2" s="417"/>
      <c r="S2" s="417"/>
      <c r="T2" s="417"/>
      <c r="U2" s="417"/>
    </row>
    <row r="3" spans="1:29" ht="26.25" customHeight="1">
      <c r="G3" s="36"/>
      <c r="H3" s="36"/>
      <c r="I3" s="36"/>
      <c r="J3" s="36"/>
      <c r="K3" s="37"/>
      <c r="L3" s="36"/>
      <c r="M3" s="36"/>
      <c r="N3" s="36"/>
      <c r="O3" s="36"/>
      <c r="P3" s="1"/>
      <c r="R3" s="3"/>
      <c r="S3" s="3"/>
      <c r="U3" s="1"/>
    </row>
    <row r="4" spans="1:29" ht="21.75" thickBot="1">
      <c r="D4" s="36"/>
      <c r="E4" s="36"/>
      <c r="F4" s="36"/>
      <c r="G4" s="36"/>
      <c r="H4" s="37"/>
      <c r="I4" s="36"/>
      <c r="J4" s="36"/>
      <c r="K4" s="36"/>
      <c r="L4" s="36"/>
    </row>
    <row r="5" spans="1:29" s="15" customFormat="1" ht="24" customHeight="1">
      <c r="A5" s="13"/>
      <c r="D5" s="283" t="s">
        <v>65</v>
      </c>
      <c r="E5" s="449" t="s">
        <v>179</v>
      </c>
      <c r="F5" s="442"/>
      <c r="G5" s="442"/>
      <c r="H5" s="442"/>
      <c r="I5" s="442"/>
      <c r="J5" s="442"/>
      <c r="K5" s="442"/>
      <c r="L5" s="442"/>
      <c r="M5" s="442"/>
      <c r="N5" s="442"/>
      <c r="O5" s="442"/>
      <c r="P5" s="442"/>
      <c r="Q5" s="443" t="s">
        <v>63</v>
      </c>
      <c r="R5" s="443"/>
      <c r="S5" s="444">
        <v>2024</v>
      </c>
      <c r="T5" s="444"/>
      <c r="U5" s="445"/>
    </row>
    <row r="6" spans="1:29" s="15" customFormat="1" ht="42" customHeight="1" thickBot="1">
      <c r="A6" s="13"/>
      <c r="D6" s="284" t="s">
        <v>62</v>
      </c>
      <c r="E6" s="450" t="s">
        <v>180</v>
      </c>
      <c r="F6" s="451"/>
      <c r="G6" s="451"/>
      <c r="H6" s="451"/>
      <c r="I6" s="451"/>
      <c r="J6" s="451"/>
      <c r="K6" s="451"/>
      <c r="L6" s="451"/>
      <c r="M6" s="451"/>
      <c r="N6" s="451"/>
      <c r="O6" s="451"/>
      <c r="P6" s="451"/>
      <c r="Q6" s="451"/>
      <c r="R6" s="451"/>
      <c r="S6" s="451"/>
      <c r="T6" s="451"/>
      <c r="U6" s="452"/>
    </row>
    <row r="7" spans="1:29" s="15" customFormat="1" ht="15">
      <c r="A7" s="13"/>
      <c r="B7" s="34"/>
      <c r="C7" s="34"/>
      <c r="H7" s="33"/>
      <c r="I7" s="25"/>
      <c r="J7" s="25"/>
      <c r="O7" s="33"/>
      <c r="P7" s="33"/>
      <c r="U7" s="33"/>
    </row>
    <row r="8" spans="1:29" s="25" customFormat="1" ht="30" customHeight="1">
      <c r="A8" s="13"/>
      <c r="B8" s="389" t="s">
        <v>60</v>
      </c>
      <c r="C8" s="389" t="s">
        <v>59</v>
      </c>
      <c r="D8" s="389" t="s">
        <v>58</v>
      </c>
      <c r="E8" s="418" t="s">
        <v>57</v>
      </c>
      <c r="F8" s="389" t="s">
        <v>56</v>
      </c>
      <c r="G8" s="389"/>
      <c r="H8" s="381" t="s">
        <v>51</v>
      </c>
      <c r="I8" s="391" t="s">
        <v>55</v>
      </c>
      <c r="J8" s="393" t="s">
        <v>54</v>
      </c>
      <c r="K8" s="394"/>
      <c r="L8" s="419" t="s">
        <v>53</v>
      </c>
      <c r="M8" s="389" t="s">
        <v>52</v>
      </c>
      <c r="N8" s="389"/>
      <c r="O8" s="381" t="s">
        <v>51</v>
      </c>
      <c r="P8" s="418" t="s">
        <v>50</v>
      </c>
      <c r="Q8" s="389" t="s">
        <v>49</v>
      </c>
      <c r="R8" s="448" t="s">
        <v>48</v>
      </c>
      <c r="S8" s="389" t="s">
        <v>181</v>
      </c>
      <c r="T8" s="391" t="s">
        <v>46</v>
      </c>
      <c r="U8" s="389" t="s">
        <v>45</v>
      </c>
      <c r="V8" s="380" t="s">
        <v>636</v>
      </c>
      <c r="W8" s="380"/>
      <c r="X8" s="380" t="s">
        <v>637</v>
      </c>
      <c r="Y8" s="380"/>
      <c r="Z8" s="380" t="s">
        <v>642</v>
      </c>
      <c r="AA8" s="380"/>
      <c r="AB8" s="380" t="s">
        <v>640</v>
      </c>
      <c r="AC8" s="380"/>
    </row>
    <row r="9" spans="1:29" s="25" customFormat="1" ht="87" customHeight="1">
      <c r="A9" s="13"/>
      <c r="B9" s="389"/>
      <c r="C9" s="389"/>
      <c r="D9" s="389"/>
      <c r="E9" s="418"/>
      <c r="F9" s="32" t="s">
        <v>41</v>
      </c>
      <c r="G9" s="31" t="s">
        <v>40</v>
      </c>
      <c r="H9" s="382"/>
      <c r="I9" s="392"/>
      <c r="J9" s="30" t="s">
        <v>43</v>
      </c>
      <c r="K9" s="29" t="s">
        <v>42</v>
      </c>
      <c r="L9" s="420"/>
      <c r="M9" s="28" t="s">
        <v>41</v>
      </c>
      <c r="N9" s="27" t="s">
        <v>40</v>
      </c>
      <c r="O9" s="382"/>
      <c r="P9" s="418"/>
      <c r="Q9" s="389"/>
      <c r="R9" s="448"/>
      <c r="S9" s="389"/>
      <c r="T9" s="392"/>
      <c r="U9" s="389"/>
      <c r="V9" s="26" t="s">
        <v>583</v>
      </c>
      <c r="W9" s="26" t="s">
        <v>39</v>
      </c>
      <c r="X9" s="26" t="s">
        <v>583</v>
      </c>
      <c r="Y9" s="26" t="s">
        <v>39</v>
      </c>
      <c r="Z9" s="26" t="s">
        <v>583</v>
      </c>
      <c r="AA9" s="26" t="s">
        <v>39</v>
      </c>
      <c r="AB9" s="26" t="s">
        <v>583</v>
      </c>
      <c r="AC9" s="26" t="s">
        <v>39</v>
      </c>
    </row>
    <row r="10" spans="1:29" s="15" customFormat="1" ht="172.5" customHeight="1">
      <c r="A10" s="23"/>
      <c r="B10" s="17" t="s">
        <v>182</v>
      </c>
      <c r="C10" s="22" t="s">
        <v>183</v>
      </c>
      <c r="D10" s="17" t="s">
        <v>184</v>
      </c>
      <c r="E10" s="18" t="s">
        <v>14</v>
      </c>
      <c r="F10" s="17">
        <v>5</v>
      </c>
      <c r="G10" s="17">
        <v>3</v>
      </c>
      <c r="H10" s="20" t="str">
        <f>INDEX([4]Listas!$L$4:$P$8,F10,G10)</f>
        <v>EXTREMA</v>
      </c>
      <c r="I10" s="21" t="s">
        <v>185</v>
      </c>
      <c r="J10" s="19" t="s">
        <v>20</v>
      </c>
      <c r="K10" s="19" t="str">
        <f>IF('[4]Evaluación de Controles'!F23="X","Probabilidad",IF('[4]Evaluación de Controles'!H23="X","Impacto",))</f>
        <v>Probabilidad</v>
      </c>
      <c r="L10" s="17">
        <f>'[4]Evaluación de Controles'!X23</f>
        <v>85</v>
      </c>
      <c r="M10" s="17">
        <f>IF('[4]Evaluación de Controles'!F23="X",IF(L10&gt;75,IF(F10&gt;2,F10-2,IF(F10&gt;1,F10-1,F10)),IF(L10&gt;50,IF(F10&gt;1,F10-1,F10),F10)),F10)</f>
        <v>3</v>
      </c>
      <c r="N10" s="17" t="e">
        <f>IF('[4]Evaluación de Controles'!H23="X",IF(L10&gt;75,IF(G10&gt;2,G10-2,IF(G10&gt;1,G10-1,G10)),IF(L10&gt;50,IF(G10&gt;1,G10-1,G10),G10)),G10)</f>
        <v>#REF!</v>
      </c>
      <c r="O10" s="20" t="e">
        <f>INDEX([4]Listas!$L$4:$P$8,M10,N10)</f>
        <v>#REF!</v>
      </c>
      <c r="P10" s="19" t="s">
        <v>186</v>
      </c>
      <c r="Q10" s="17" t="s">
        <v>187</v>
      </c>
      <c r="R10" s="19" t="s">
        <v>188</v>
      </c>
      <c r="S10" s="17" t="s">
        <v>189</v>
      </c>
      <c r="T10" s="17" t="s">
        <v>190</v>
      </c>
      <c r="U10" s="17" t="s">
        <v>191</v>
      </c>
      <c r="V10" s="270">
        <v>1</v>
      </c>
      <c r="W10" s="269" t="s">
        <v>693</v>
      </c>
      <c r="X10" s="270">
        <v>1</v>
      </c>
      <c r="Y10" s="269" t="s">
        <v>745</v>
      </c>
      <c r="Z10" s="270">
        <v>1</v>
      </c>
      <c r="AA10" s="269" t="s">
        <v>775</v>
      </c>
      <c r="AB10" s="270">
        <v>1</v>
      </c>
      <c r="AC10" s="319" t="s">
        <v>808</v>
      </c>
    </row>
    <row r="11" spans="1:29" s="15" customFormat="1" ht="152.25" customHeight="1">
      <c r="A11" s="23"/>
      <c r="B11" s="17" t="s">
        <v>192</v>
      </c>
      <c r="C11" s="22" t="s">
        <v>193</v>
      </c>
      <c r="D11" s="17" t="s">
        <v>194</v>
      </c>
      <c r="E11" s="18" t="s">
        <v>73</v>
      </c>
      <c r="F11" s="17">
        <v>3</v>
      </c>
      <c r="G11" s="17">
        <v>3</v>
      </c>
      <c r="H11" s="20" t="str">
        <f>INDEX([4]Listas!$L$4:$P$8,F11,G11)</f>
        <v>ALTA</v>
      </c>
      <c r="I11" s="21" t="s">
        <v>195</v>
      </c>
      <c r="J11" s="19" t="s">
        <v>12</v>
      </c>
      <c r="K11" s="19" t="str">
        <f>IF('[4]Evaluación de Controles'!F24="X","Probabilidad",IF('[4]Evaluación de Controles'!H24="X","Impacto",))</f>
        <v>Probabilidad</v>
      </c>
      <c r="L11" s="17">
        <f>'[4]Evaluación de Controles'!X24</f>
        <v>85</v>
      </c>
      <c r="M11" s="17">
        <f>IF('[4]Evaluación de Controles'!F24="X",IF(L11&gt;75,IF(F11&gt;2,F11-2,IF(F11&gt;1,F11-1,F11)),IF(L11&gt;50,IF(F11&gt;1,F11-1,F11),F11)),F11)</f>
        <v>1</v>
      </c>
      <c r="N11" s="17" t="e">
        <f>IF('[4]Evaluación de Controles'!H24="X",IF(L11&gt;75,IF(G11&gt;2,G11-2,IF(G11&gt;1,G11-1,G11)),IF(L11&gt;50,IF(G11&gt;1,G11-1,G11),G11)),G11)</f>
        <v>#REF!</v>
      </c>
      <c r="O11" s="20" t="e">
        <f>INDEX([4]Listas!$L$4:$P$8,M11,N11)</f>
        <v>#REF!</v>
      </c>
      <c r="P11" s="19" t="s">
        <v>11</v>
      </c>
      <c r="Q11" s="17" t="s">
        <v>196</v>
      </c>
      <c r="R11" s="19" t="s">
        <v>27</v>
      </c>
      <c r="S11" s="17" t="s">
        <v>189</v>
      </c>
      <c r="T11" s="17" t="s">
        <v>197</v>
      </c>
      <c r="U11" s="17" t="s">
        <v>198</v>
      </c>
      <c r="V11" s="270">
        <v>1</v>
      </c>
      <c r="W11" s="269" t="s">
        <v>694</v>
      </c>
      <c r="X11" s="270">
        <v>1</v>
      </c>
      <c r="Y11" s="269" t="s">
        <v>746</v>
      </c>
      <c r="Z11" s="270">
        <v>1</v>
      </c>
      <c r="AA11" s="269" t="s">
        <v>776</v>
      </c>
      <c r="AB11" s="270">
        <v>1</v>
      </c>
      <c r="AC11" s="319" t="s">
        <v>809</v>
      </c>
    </row>
    <row r="12" spans="1:29" s="15" customFormat="1" ht="156.75" customHeight="1">
      <c r="A12" s="23"/>
      <c r="B12" s="17" t="s">
        <v>199</v>
      </c>
      <c r="C12" s="22" t="s">
        <v>200</v>
      </c>
      <c r="D12" s="17" t="s">
        <v>201</v>
      </c>
      <c r="E12" s="18" t="s">
        <v>14</v>
      </c>
      <c r="F12" s="17">
        <v>4</v>
      </c>
      <c r="G12" s="17">
        <v>3</v>
      </c>
      <c r="H12" s="20" t="str">
        <f>INDEX([4]Listas!$L$4:$P$8,F12,G12)</f>
        <v>ALTA</v>
      </c>
      <c r="I12" s="21" t="s">
        <v>202</v>
      </c>
      <c r="J12" s="19" t="s">
        <v>166</v>
      </c>
      <c r="K12" s="19" t="str">
        <f>IF('[4]Evaluación de Controles'!F25="X","Probabilidad",IF('[4]Evaluación de Controles'!H25="X","Impacto",))</f>
        <v>Probabilidad</v>
      </c>
      <c r="L12" s="17">
        <f>'[4]Evaluación de Controles'!X25</f>
        <v>85</v>
      </c>
      <c r="M12" s="17">
        <f>IF('[4]Evaluación de Controles'!F25="X",IF(L12&gt;75,IF(F12&gt;2,F12-2,IF(F12&gt;1,F12-1,F12)),IF(L12&gt;50,IF(F12&gt;1,F12-1,F12),F12)),F12)</f>
        <v>2</v>
      </c>
      <c r="N12" s="17" t="e">
        <f>IF('[4]Evaluación de Controles'!H25="X",IF(L12&gt;75,IF(G12&gt;2,G12-2,IF(G12&gt;1,G12-1,G12)),IF(L12&gt;50,IF(G12&gt;1,G12-1,G12),G12)),G12)</f>
        <v>#REF!</v>
      </c>
      <c r="O12" s="20" t="e">
        <f>INDEX([4]Listas!$L$4:$P$8,M12,N12)</f>
        <v>#REF!</v>
      </c>
      <c r="P12" s="19" t="s">
        <v>186</v>
      </c>
      <c r="Q12" s="17" t="s">
        <v>203</v>
      </c>
      <c r="R12" s="19" t="s">
        <v>204</v>
      </c>
      <c r="S12" s="17" t="s">
        <v>189</v>
      </c>
      <c r="T12" s="17" t="s">
        <v>205</v>
      </c>
      <c r="U12" s="17" t="s">
        <v>206</v>
      </c>
      <c r="V12" s="270">
        <v>1</v>
      </c>
      <c r="W12" s="66" t="s">
        <v>695</v>
      </c>
      <c r="X12" s="270">
        <v>1</v>
      </c>
      <c r="Y12" s="269" t="s">
        <v>747</v>
      </c>
      <c r="Z12" s="270">
        <v>1</v>
      </c>
      <c r="AA12" s="269" t="s">
        <v>777</v>
      </c>
      <c r="AB12" s="270">
        <v>1</v>
      </c>
      <c r="AC12" s="269" t="s">
        <v>777</v>
      </c>
    </row>
    <row r="13" spans="1:29" s="15" customFormat="1" ht="105.75" hidden="1" customHeight="1">
      <c r="A13" s="23"/>
      <c r="B13" s="17"/>
      <c r="C13" s="22"/>
      <c r="D13" s="17"/>
      <c r="E13" s="18"/>
      <c r="F13" s="17"/>
      <c r="G13" s="17"/>
      <c r="H13" s="20"/>
      <c r="I13" s="21"/>
      <c r="J13" s="19"/>
      <c r="K13" s="19"/>
      <c r="L13" s="17"/>
      <c r="M13" s="17"/>
      <c r="N13" s="17"/>
      <c r="O13" s="20"/>
      <c r="P13" s="19"/>
      <c r="Q13" s="17"/>
      <c r="R13" s="19"/>
      <c r="S13" s="17"/>
      <c r="T13" s="17"/>
      <c r="U13" s="17"/>
      <c r="Y13" s="15" t="s">
        <v>633</v>
      </c>
    </row>
    <row r="14" spans="1:29" s="15" customFormat="1" ht="115.5" hidden="1" customHeight="1">
      <c r="A14" s="23"/>
      <c r="B14" s="17"/>
      <c r="C14" s="22"/>
      <c r="D14" s="17"/>
      <c r="E14" s="18"/>
      <c r="F14" s="17"/>
      <c r="G14" s="17"/>
      <c r="H14" s="20"/>
      <c r="I14" s="21"/>
      <c r="J14" s="19"/>
      <c r="K14" s="19"/>
      <c r="L14" s="17"/>
      <c r="M14" s="17"/>
      <c r="N14" s="17"/>
      <c r="O14" s="20"/>
      <c r="P14" s="19"/>
      <c r="Q14" s="17"/>
      <c r="R14" s="19"/>
      <c r="S14" s="17"/>
      <c r="T14" s="17"/>
      <c r="U14" s="17"/>
    </row>
    <row r="15" spans="1:29">
      <c r="H15" s="1"/>
      <c r="I15" s="1"/>
      <c r="J15" s="1"/>
      <c r="O15" s="1"/>
      <c r="P15" s="1"/>
      <c r="U15" s="1"/>
    </row>
    <row r="16" spans="1:29">
      <c r="F16" s="400" t="s">
        <v>6</v>
      </c>
      <c r="G16" s="400"/>
      <c r="H16" s="7">
        <f>COUNTIF(H10:H12,"BAJA")</f>
        <v>0</v>
      </c>
      <c r="I16" s="1"/>
      <c r="J16" s="1"/>
      <c r="M16" s="400" t="s">
        <v>6</v>
      </c>
      <c r="N16" s="400"/>
      <c r="O16" s="7">
        <f>COUNTIF(O10:O12,"BAJA")</f>
        <v>0</v>
      </c>
      <c r="P16" s="1"/>
      <c r="U16" s="1"/>
    </row>
    <row r="17" spans="2:21">
      <c r="F17" s="400" t="s">
        <v>5</v>
      </c>
      <c r="G17" s="400"/>
      <c r="H17" s="7">
        <f>COUNTIF(H10:H12,"MODERADA")</f>
        <v>0</v>
      </c>
      <c r="I17" s="1"/>
      <c r="J17" s="1"/>
      <c r="M17" s="400" t="s">
        <v>5</v>
      </c>
      <c r="N17" s="400"/>
      <c r="O17" s="7">
        <f>COUNTIF(O10:O12,"MODERADA")</f>
        <v>0</v>
      </c>
      <c r="P17" s="1"/>
      <c r="U17" s="1"/>
    </row>
    <row r="18" spans="2:21">
      <c r="B18" s="12"/>
      <c r="D18" s="12"/>
      <c r="F18" s="400" t="s">
        <v>4</v>
      </c>
      <c r="G18" s="400"/>
      <c r="H18" s="7">
        <f>COUNTIF(H10:H12,"ALTA")</f>
        <v>2</v>
      </c>
      <c r="I18" s="1"/>
      <c r="J18" s="1"/>
      <c r="M18" s="400" t="s">
        <v>4</v>
      </c>
      <c r="N18" s="400"/>
      <c r="O18" s="7">
        <f>COUNTIF(O10:O12,"ALTA")</f>
        <v>0</v>
      </c>
      <c r="P18" s="1"/>
      <c r="U18" s="1"/>
    </row>
    <row r="19" spans="2:21" ht="15.75">
      <c r="B19" s="11" t="s">
        <v>3</v>
      </c>
      <c r="D19" s="10" t="s">
        <v>2</v>
      </c>
      <c r="F19" s="400" t="s">
        <v>1</v>
      </c>
      <c r="G19" s="400"/>
      <c r="H19" s="7">
        <f>COUNTIF(H10:H12,"EXTREMA")</f>
        <v>1</v>
      </c>
      <c r="I19" s="1"/>
      <c r="J19" s="1"/>
      <c r="M19" s="400" t="s">
        <v>1</v>
      </c>
      <c r="N19" s="400"/>
      <c r="O19" s="7">
        <f>COUNTIF(O10:O12,"EXTREMA")</f>
        <v>0</v>
      </c>
      <c r="P19" s="1"/>
      <c r="U19" s="1"/>
    </row>
    <row r="20" spans="2:21">
      <c r="H20" s="1"/>
      <c r="I20" s="1"/>
      <c r="J20" s="1"/>
      <c r="O20" s="1"/>
      <c r="P20" s="1"/>
      <c r="U20" s="1"/>
    </row>
    <row r="21" spans="2:21">
      <c r="H21" s="1"/>
      <c r="I21" s="1"/>
      <c r="J21" s="1"/>
      <c r="O21" s="1"/>
      <c r="P21" s="1"/>
      <c r="U21" s="1"/>
    </row>
    <row r="22" spans="2:21" ht="15.75">
      <c r="B22" s="6"/>
      <c r="C22" s="5"/>
      <c r="H22" s="1"/>
      <c r="I22" s="1"/>
      <c r="J22" s="1"/>
      <c r="O22" s="1"/>
      <c r="P22" s="1"/>
      <c r="U22" s="1"/>
    </row>
    <row r="23" spans="2:21">
      <c r="H23" s="1"/>
      <c r="I23" s="1"/>
      <c r="J23" s="1"/>
      <c r="O23" s="1"/>
      <c r="P23" s="1"/>
      <c r="U23" s="1"/>
    </row>
    <row r="24" spans="2:21">
      <c r="H24" s="1"/>
      <c r="I24" s="1"/>
      <c r="J24" s="1"/>
      <c r="O24" s="1"/>
      <c r="P24" s="1"/>
      <c r="U24" s="1"/>
    </row>
    <row r="25" spans="2:21">
      <c r="H25" s="1"/>
      <c r="I25" s="1"/>
      <c r="J25" s="1"/>
      <c r="O25" s="1"/>
      <c r="P25" s="1"/>
      <c r="U25" s="1"/>
    </row>
    <row r="26" spans="2:21">
      <c r="H26" s="1"/>
      <c r="I26" s="1"/>
      <c r="J26" s="1"/>
      <c r="O26" s="1"/>
      <c r="P26" s="1"/>
      <c r="U26" s="1"/>
    </row>
    <row r="27" spans="2:21">
      <c r="H27" s="1"/>
      <c r="I27" s="1"/>
      <c r="J27" s="1"/>
      <c r="O27" s="1"/>
      <c r="P27" s="1"/>
      <c r="U27" s="1"/>
    </row>
    <row r="28" spans="2:21">
      <c r="H28" s="1"/>
      <c r="I28" s="1"/>
      <c r="J28" s="1"/>
      <c r="O28" s="1"/>
      <c r="P28" s="1"/>
      <c r="U28" s="1"/>
    </row>
    <row r="29" spans="2:21">
      <c r="H29" s="1"/>
      <c r="I29" s="1"/>
      <c r="J29" s="1"/>
      <c r="O29" s="1"/>
      <c r="P29" s="1"/>
      <c r="U29" s="1"/>
    </row>
    <row r="30" spans="2:21" ht="23.25" customHeight="1">
      <c r="H30" s="1"/>
      <c r="I30" s="1"/>
      <c r="J30" s="1"/>
      <c r="O30" s="1"/>
      <c r="P30" s="1"/>
      <c r="U30" s="1"/>
    </row>
    <row r="31" spans="2:21">
      <c r="H31" s="1"/>
      <c r="I31" s="1"/>
      <c r="J31" s="1"/>
      <c r="O31" s="1"/>
      <c r="P31" s="1"/>
      <c r="U31" s="1"/>
    </row>
    <row r="32" spans="2:21">
      <c r="H32" s="1"/>
      <c r="I32" s="1"/>
      <c r="J32" s="1"/>
      <c r="O32" s="1"/>
      <c r="P32" s="1"/>
      <c r="U32" s="1"/>
    </row>
    <row r="33" spans="1:21">
      <c r="H33" s="1"/>
      <c r="I33" s="1"/>
      <c r="J33" s="1"/>
      <c r="O33" s="1"/>
      <c r="P33" s="1"/>
      <c r="U33" s="1"/>
    </row>
    <row r="34" spans="1:21" s="2" customFormat="1">
      <c r="A34" s="1"/>
      <c r="B34" s="1"/>
      <c r="C34" s="1"/>
      <c r="D34" s="1"/>
      <c r="E34" s="1"/>
      <c r="F34" s="1"/>
      <c r="G34" s="1"/>
      <c r="H34" s="1"/>
      <c r="I34" s="1"/>
      <c r="J34" s="1"/>
      <c r="K34" s="1"/>
      <c r="L34" s="1"/>
      <c r="M34" s="1"/>
      <c r="N34" s="1"/>
      <c r="O34" s="1"/>
      <c r="P34" s="1"/>
      <c r="Q34" s="1"/>
      <c r="R34" s="1"/>
      <c r="S34" s="1"/>
      <c r="T34" s="1"/>
      <c r="U34" s="1"/>
    </row>
    <row r="35" spans="1:21" s="2" customFormat="1">
      <c r="A35" s="1"/>
      <c r="B35" s="1"/>
      <c r="C35" s="1"/>
      <c r="D35" s="1"/>
      <c r="E35" s="1"/>
      <c r="F35" s="1"/>
      <c r="G35" s="1"/>
      <c r="H35" s="1"/>
      <c r="I35" s="1"/>
      <c r="J35" s="1"/>
      <c r="K35" s="1"/>
      <c r="L35" s="1"/>
      <c r="M35" s="1"/>
      <c r="N35" s="1"/>
      <c r="O35" s="1"/>
      <c r="P35" s="1"/>
      <c r="Q35" s="1"/>
      <c r="R35" s="1"/>
      <c r="S35" s="1"/>
      <c r="T35" s="1"/>
      <c r="U35" s="1"/>
    </row>
    <row r="36" spans="1:21" s="2" customFormat="1">
      <c r="A36" s="1"/>
      <c r="B36" s="1"/>
      <c r="C36" s="1"/>
      <c r="D36" s="1"/>
      <c r="E36" s="1"/>
      <c r="F36" s="1"/>
      <c r="G36" s="1"/>
      <c r="H36" s="1"/>
      <c r="I36" s="1"/>
      <c r="J36" s="1"/>
      <c r="K36" s="1"/>
      <c r="L36" s="1"/>
      <c r="M36" s="1"/>
      <c r="N36" s="1"/>
      <c r="O36" s="1"/>
      <c r="P36" s="1"/>
      <c r="Q36" s="1"/>
      <c r="R36" s="1"/>
      <c r="S36" s="1"/>
      <c r="T36" s="1"/>
      <c r="U36" s="1"/>
    </row>
  </sheetData>
  <mergeCells count="35">
    <mergeCell ref="B8:B9"/>
    <mergeCell ref="C8:C9"/>
    <mergeCell ref="D8:D9"/>
    <mergeCell ref="E8:E9"/>
    <mergeCell ref="L8:L9"/>
    <mergeCell ref="U8:U9"/>
    <mergeCell ref="I8:I9"/>
    <mergeCell ref="E5:P5"/>
    <mergeCell ref="Q5:R5"/>
    <mergeCell ref="S5:U5"/>
    <mergeCell ref="E6:U6"/>
    <mergeCell ref="F19:G19"/>
    <mergeCell ref="M19:N19"/>
    <mergeCell ref="F16:G16"/>
    <mergeCell ref="M16:N16"/>
    <mergeCell ref="F17:G17"/>
    <mergeCell ref="M17:N17"/>
    <mergeCell ref="F18:G18"/>
    <mergeCell ref="M18:N18"/>
    <mergeCell ref="Z8:AA8"/>
    <mergeCell ref="AB8:AC8"/>
    <mergeCell ref="Q8:Q9"/>
    <mergeCell ref="E1:U1"/>
    <mergeCell ref="E2:U2"/>
    <mergeCell ref="R8:R9"/>
    <mergeCell ref="S8:S9"/>
    <mergeCell ref="T8:T9"/>
    <mergeCell ref="H8:H9"/>
    <mergeCell ref="P8:P9"/>
    <mergeCell ref="X8:Y8"/>
    <mergeCell ref="V8:W8"/>
    <mergeCell ref="F8:G8"/>
    <mergeCell ref="J8:K8"/>
    <mergeCell ref="M8:N8"/>
    <mergeCell ref="O8:O9"/>
  </mergeCells>
  <conditionalFormatting sqref="E15:F1048576 E4:F4 M4:N4 E7:F7 M7:N7 F10:G14 M15:N1048576">
    <cfRule type="colorScale" priority="83">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78">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202" priority="85" operator="equal">
      <formula>"ALTA"</formula>
    </cfRule>
    <cfRule type="cellIs" dxfId="201" priority="84" operator="equal">
      <formula>"EXTREMA"</formula>
    </cfRule>
    <cfRule type="cellIs" dxfId="200" priority="87" operator="equal">
      <formula>"BAJA"</formula>
    </cfRule>
    <cfRule type="cellIs" dxfId="199" priority="86" operator="equal">
      <formula>"MODERADA"</formula>
    </cfRule>
  </conditionalFormatting>
  <conditionalFormatting sqref="H7:H9 O7:O9">
    <cfRule type="cellIs" dxfId="198" priority="12" operator="equal">
      <formula>"EXTREMA"</formula>
    </cfRule>
    <cfRule type="cellIs" dxfId="197" priority="13" operator="equal">
      <formula>"ALTA"</formula>
    </cfRule>
    <cfRule type="cellIs" dxfId="196" priority="14" operator="equal">
      <formula>"MODERADA"</formula>
    </cfRule>
    <cfRule type="cellIs" dxfId="195" priority="15" operator="equal">
      <formula>"BAJA"</formula>
    </cfRule>
  </conditionalFormatting>
  <conditionalFormatting sqref="H10:H14">
    <cfRule type="cellIs" dxfId="194" priority="21" operator="equal">
      <formula>"EXTREMA"</formula>
    </cfRule>
    <cfRule type="cellIs" dxfId="193" priority="22" operator="equal">
      <formula>"ALTA"</formula>
    </cfRule>
    <cfRule type="cellIs" dxfId="192" priority="23" operator="equal">
      <formula>"MODERADA"</formula>
    </cfRule>
    <cfRule type="cellIs" dxfId="191" priority="24" operator="equal">
      <formula>"BAJA"</formula>
    </cfRule>
  </conditionalFormatting>
  <conditionalFormatting sqref="H15:H1048576">
    <cfRule type="cellIs" dxfId="190" priority="56" operator="equal">
      <formula>"MODERADA"</formula>
    </cfRule>
    <cfRule type="cellIs" dxfId="189" priority="55" operator="equal">
      <formula>"ALTA"</formula>
    </cfRule>
    <cfRule type="cellIs" dxfId="188" priority="54" operator="equal">
      <formula>"EXTREMA"</formula>
    </cfRule>
    <cfRule type="cellIs" dxfId="187"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86" priority="5" operator="equal">
      <formula>"BAJA"</formula>
    </cfRule>
    <cfRule type="cellIs" dxfId="185" priority="4" operator="equal">
      <formula>"MODERADA"</formula>
    </cfRule>
    <cfRule type="cellIs" dxfId="184" priority="3" operator="equal">
      <formula>"ALTA"</formula>
    </cfRule>
    <cfRule type="cellIs" dxfId="183" priority="2" operator="equal">
      <formula>"EXTREMA"</formula>
    </cfRule>
  </conditionalFormatting>
  <conditionalFormatting sqref="M16:M19">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0:N14">
    <cfRule type="colorScale" priority="16">
      <colorScale>
        <cfvo type="num" val="1"/>
        <cfvo type="num" val="3"/>
        <cfvo type="num" val="5"/>
        <color theme="6" tint="-0.499984740745262"/>
        <color rgb="FFFFFF00"/>
        <color rgb="FFC00000"/>
      </colorScale>
    </cfRule>
  </conditionalFormatting>
  <conditionalFormatting sqref="O10:O14">
    <cfRule type="cellIs" dxfId="182" priority="20" operator="equal">
      <formula>"BAJA"</formula>
    </cfRule>
    <cfRule type="cellIs" dxfId="181" priority="19" operator="equal">
      <formula>"MODERADA"</formula>
    </cfRule>
    <cfRule type="cellIs" dxfId="180" priority="18" operator="equal">
      <formula>"ALTA"</formula>
    </cfRule>
    <cfRule type="cellIs" dxfId="179" priority="17" operator="equal">
      <formula>"EXTREMA"</formula>
    </cfRule>
  </conditionalFormatting>
  <conditionalFormatting sqref="O15:O1048576">
    <cfRule type="cellIs" dxfId="178" priority="27" operator="equal">
      <formula>"MODERADA"</formula>
    </cfRule>
    <cfRule type="cellIs" dxfId="177" priority="26" operator="equal">
      <formula>"ALTA"</formula>
    </cfRule>
    <cfRule type="cellIs" dxfId="176" priority="25" operator="equal">
      <formula>"EXTREMA"</formula>
    </cfRule>
    <cfRule type="cellIs" dxfId="175" priority="28" operator="equal">
      <formula>"BAJA"</formula>
    </cfRule>
  </conditionalFormatting>
  <printOptions horizontalCentered="1"/>
  <pageMargins left="3.937007874015748E-2" right="3.937007874015748E-2" top="0.74803149606299213" bottom="0.74803149606299213" header="0.31496062992125984" footer="0.31496062992125984"/>
  <pageSetup paperSize="5" scale="51"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autoPageBreaks="0"/>
  </sheetPr>
  <dimension ref="A1:AC57"/>
  <sheetViews>
    <sheetView showGridLines="0" topLeftCell="Z13" zoomScale="72" zoomScaleNormal="72" workbookViewId="0">
      <selection activeCell="AC22" sqref="AC22"/>
    </sheetView>
  </sheetViews>
  <sheetFormatPr baseColWidth="10" defaultColWidth="11.42578125" defaultRowHeight="12"/>
  <cols>
    <col min="1" max="1" width="28.85546875" style="1" customWidth="1"/>
    <col min="2" max="2" width="21.7109375" style="1" customWidth="1"/>
    <col min="3" max="3" width="28.140625" style="1" customWidth="1"/>
    <col min="4" max="4" width="24.42578125" style="1" customWidth="1"/>
    <col min="5" max="7" width="6.7109375" style="1" customWidth="1"/>
    <col min="8" max="8" width="6.7109375" style="3" customWidth="1"/>
    <col min="9" max="9" width="34" style="4" customWidth="1"/>
    <col min="10" max="10" width="6.7109375" style="4" customWidth="1"/>
    <col min="11" max="14" width="6.7109375" style="1" customWidth="1"/>
    <col min="15" max="16" width="6.7109375" style="3" customWidth="1"/>
    <col min="17" max="17" width="28.42578125" style="1" customWidth="1"/>
    <col min="18" max="18" width="6.7109375" style="1" customWidth="1"/>
    <col min="19" max="19" width="21" style="1" customWidth="1"/>
    <col min="20" max="20" width="16.7109375" style="1" customWidth="1"/>
    <col min="21" max="21" width="20.5703125" style="2" bestFit="1" customWidth="1"/>
    <col min="22" max="22" width="11.7109375" style="1" bestFit="1" customWidth="1"/>
    <col min="23" max="23" width="60.28515625" style="1" customWidth="1"/>
    <col min="24" max="24" width="17.140625" style="1" bestFit="1" customWidth="1"/>
    <col min="25" max="25" width="61.28515625" style="1" bestFit="1" customWidth="1"/>
    <col min="26" max="26" width="17.140625" style="1" bestFit="1" customWidth="1"/>
    <col min="27" max="27" width="99.5703125" style="1" bestFit="1" customWidth="1"/>
    <col min="28" max="28" width="17.140625" style="1" bestFit="1" customWidth="1"/>
    <col min="29" max="29" width="85.140625" style="1" customWidth="1"/>
    <col min="30" max="16384" width="11.42578125" style="1"/>
  </cols>
  <sheetData>
    <row r="1" spans="1:29" ht="21" customHeight="1">
      <c r="B1" s="43"/>
      <c r="C1" s="43"/>
      <c r="E1" s="417" t="s">
        <v>303</v>
      </c>
      <c r="F1" s="417"/>
      <c r="G1" s="417"/>
      <c r="H1" s="417"/>
      <c r="I1" s="417"/>
      <c r="J1" s="417"/>
      <c r="K1" s="417"/>
      <c r="L1" s="417"/>
      <c r="M1" s="417"/>
      <c r="N1" s="417"/>
      <c r="O1" s="417"/>
      <c r="P1" s="417"/>
      <c r="Q1" s="417"/>
      <c r="R1" s="417"/>
      <c r="S1" s="417"/>
      <c r="T1" s="417"/>
      <c r="U1" s="417"/>
    </row>
    <row r="2" spans="1:29" ht="39" customHeight="1">
      <c r="B2" s="43"/>
      <c r="C2" s="43"/>
      <c r="E2" s="417" t="s">
        <v>304</v>
      </c>
      <c r="F2" s="417"/>
      <c r="G2" s="417"/>
      <c r="H2" s="417"/>
      <c r="I2" s="417"/>
      <c r="J2" s="417"/>
      <c r="K2" s="417"/>
      <c r="L2" s="417"/>
      <c r="M2" s="417"/>
      <c r="N2" s="417"/>
      <c r="O2" s="417"/>
      <c r="P2" s="417"/>
      <c r="Q2" s="417"/>
      <c r="R2" s="417"/>
      <c r="S2" s="417"/>
      <c r="T2" s="417"/>
      <c r="U2" s="417"/>
    </row>
    <row r="3" spans="1:29" ht="57.75" customHeight="1">
      <c r="B3" s="43"/>
      <c r="C3" s="43"/>
      <c r="G3" s="36"/>
      <c r="H3" s="36"/>
      <c r="I3" s="36"/>
      <c r="J3" s="36"/>
      <c r="K3" s="37"/>
      <c r="L3" s="36"/>
      <c r="M3" s="36"/>
      <c r="N3" s="36"/>
      <c r="O3" s="36"/>
      <c r="P3" s="1"/>
      <c r="R3" s="3"/>
      <c r="S3" s="3"/>
      <c r="U3" s="1"/>
    </row>
    <row r="4" spans="1:29" ht="21.75" thickBot="1">
      <c r="D4" s="36"/>
      <c r="E4" s="36"/>
      <c r="F4" s="36"/>
      <c r="G4" s="36"/>
      <c r="H4" s="37"/>
      <c r="I4" s="36"/>
      <c r="J4" s="36"/>
      <c r="K4" s="36"/>
      <c r="L4" s="36"/>
    </row>
    <row r="5" spans="1:29" s="15" customFormat="1" ht="24" customHeight="1">
      <c r="A5" s="13"/>
      <c r="D5" s="285" t="s">
        <v>65</v>
      </c>
      <c r="E5" s="442" t="s">
        <v>134</v>
      </c>
      <c r="F5" s="442"/>
      <c r="G5" s="442"/>
      <c r="H5" s="442"/>
      <c r="I5" s="442"/>
      <c r="J5" s="442"/>
      <c r="K5" s="442"/>
      <c r="L5" s="442"/>
      <c r="M5" s="442"/>
      <c r="N5" s="442"/>
      <c r="O5" s="442"/>
      <c r="P5" s="442"/>
      <c r="Q5" s="443" t="s">
        <v>63</v>
      </c>
      <c r="R5" s="443"/>
      <c r="S5" s="444">
        <v>2024</v>
      </c>
      <c r="T5" s="444"/>
      <c r="U5" s="445"/>
    </row>
    <row r="6" spans="1:29" s="15" customFormat="1" ht="45.75" customHeight="1" thickBot="1">
      <c r="A6" s="13"/>
      <c r="D6" s="286" t="s">
        <v>62</v>
      </c>
      <c r="E6" s="451" t="s">
        <v>135</v>
      </c>
      <c r="F6" s="451"/>
      <c r="G6" s="451"/>
      <c r="H6" s="451"/>
      <c r="I6" s="451"/>
      <c r="J6" s="451"/>
      <c r="K6" s="451"/>
      <c r="L6" s="451"/>
      <c r="M6" s="451"/>
      <c r="N6" s="451"/>
      <c r="O6" s="451"/>
      <c r="P6" s="451"/>
      <c r="Q6" s="451"/>
      <c r="R6" s="451"/>
      <c r="S6" s="451"/>
      <c r="T6" s="451"/>
      <c r="U6" s="452"/>
    </row>
    <row r="7" spans="1:29" s="15" customFormat="1" ht="15">
      <c r="A7" s="13"/>
      <c r="B7" s="34"/>
      <c r="C7" s="34"/>
      <c r="H7" s="33"/>
      <c r="I7" s="25"/>
      <c r="J7" s="25"/>
      <c r="O7" s="33"/>
      <c r="P7" s="33"/>
      <c r="U7" s="33"/>
    </row>
    <row r="8" spans="1:29" s="25" customFormat="1" ht="56.25" customHeight="1">
      <c r="A8" s="13"/>
      <c r="B8" s="389" t="s">
        <v>60</v>
      </c>
      <c r="C8" s="389" t="s">
        <v>59</v>
      </c>
      <c r="D8" s="389" t="s">
        <v>58</v>
      </c>
      <c r="E8" s="418" t="s">
        <v>57</v>
      </c>
      <c r="F8" s="389" t="s">
        <v>56</v>
      </c>
      <c r="G8" s="389"/>
      <c r="H8" s="381" t="s">
        <v>51</v>
      </c>
      <c r="I8" s="391" t="s">
        <v>55</v>
      </c>
      <c r="J8" s="393" t="s">
        <v>54</v>
      </c>
      <c r="K8" s="394"/>
      <c r="L8" s="419" t="s">
        <v>53</v>
      </c>
      <c r="M8" s="389" t="s">
        <v>52</v>
      </c>
      <c r="N8" s="389"/>
      <c r="O8" s="381" t="s">
        <v>51</v>
      </c>
      <c r="P8" s="418" t="s">
        <v>50</v>
      </c>
      <c r="Q8" s="389" t="s">
        <v>49</v>
      </c>
      <c r="R8" s="390" t="s">
        <v>48</v>
      </c>
      <c r="S8" s="389" t="s">
        <v>47</v>
      </c>
      <c r="T8" s="391" t="s">
        <v>46</v>
      </c>
      <c r="U8" s="389" t="s">
        <v>45</v>
      </c>
      <c r="V8" s="380" t="s">
        <v>636</v>
      </c>
      <c r="W8" s="380"/>
      <c r="X8" s="380" t="s">
        <v>643</v>
      </c>
      <c r="Y8" s="380"/>
      <c r="Z8" s="380" t="s">
        <v>638</v>
      </c>
      <c r="AA8" s="380"/>
      <c r="AB8" s="380" t="s">
        <v>640</v>
      </c>
      <c r="AC8" s="380"/>
    </row>
    <row r="9" spans="1:29" s="25" customFormat="1" ht="90" customHeight="1">
      <c r="A9" s="13"/>
      <c r="B9" s="389"/>
      <c r="C9" s="389"/>
      <c r="D9" s="389"/>
      <c r="E9" s="418"/>
      <c r="F9" s="32" t="s">
        <v>41</v>
      </c>
      <c r="G9" s="31" t="s">
        <v>40</v>
      </c>
      <c r="H9" s="382"/>
      <c r="I9" s="392"/>
      <c r="J9" s="30" t="s">
        <v>43</v>
      </c>
      <c r="K9" s="29" t="s">
        <v>42</v>
      </c>
      <c r="L9" s="420"/>
      <c r="M9" s="28" t="s">
        <v>41</v>
      </c>
      <c r="N9" s="27" t="s">
        <v>40</v>
      </c>
      <c r="O9" s="382"/>
      <c r="P9" s="418"/>
      <c r="Q9" s="389"/>
      <c r="R9" s="390"/>
      <c r="S9" s="389"/>
      <c r="T9" s="392"/>
      <c r="U9" s="389"/>
      <c r="V9" s="26" t="s">
        <v>583</v>
      </c>
      <c r="W9" s="26" t="s">
        <v>39</v>
      </c>
      <c r="X9" s="26" t="s">
        <v>583</v>
      </c>
      <c r="Y9" s="26" t="s">
        <v>39</v>
      </c>
      <c r="Z9" s="26" t="s">
        <v>583</v>
      </c>
      <c r="AA9" s="26" t="s">
        <v>39</v>
      </c>
      <c r="AB9" s="26" t="s">
        <v>583</v>
      </c>
      <c r="AC9" s="26" t="s">
        <v>39</v>
      </c>
    </row>
    <row r="10" spans="1:29" s="15" customFormat="1" ht="231" customHeight="1">
      <c r="A10" s="23"/>
      <c r="B10" s="17" t="s">
        <v>136</v>
      </c>
      <c r="C10" s="22" t="s">
        <v>137</v>
      </c>
      <c r="D10" s="17" t="s">
        <v>138</v>
      </c>
      <c r="E10" s="18" t="s">
        <v>139</v>
      </c>
      <c r="F10" s="17">
        <v>3</v>
      </c>
      <c r="G10" s="17">
        <v>4</v>
      </c>
      <c r="H10" s="20" t="str">
        <f>INDEX([5]Listas!$L$4:$P$8,F10,G10)</f>
        <v>EXTREMA</v>
      </c>
      <c r="I10" s="21" t="s">
        <v>140</v>
      </c>
      <c r="J10" s="19" t="s">
        <v>12</v>
      </c>
      <c r="K10" s="19" t="str">
        <f>IF('[5]Evaluación de Controles'!F26="X","Probabilidad",IF('[5]Evaluación de Controles'!H26="X","Impacto",))</f>
        <v>Probabilidad</v>
      </c>
      <c r="L10" s="17">
        <f>'[5]Evaluación de Controles'!X26</f>
        <v>45</v>
      </c>
      <c r="M10" s="17">
        <f>IF('[5]Evaluación de Controles'!F26="X",IF(L10&gt;75,IF(F10&gt;2,F10-2,IF(F10&gt;1,F10-1,F10)),IF(L10&gt;50,IF(F10&gt;1,F10-1,F10),F10)),F10)</f>
        <v>3</v>
      </c>
      <c r="N10" s="17">
        <f>IF('[5]Evaluación de Controles'!H26="X",IF(L10&gt;75,IF(G10&gt;2,G10-2,IF(G10&gt;1,G10-1,G10)),IF(L10&gt;50,IF(G10&gt;1,G10-1,G10),G10)),G10)</f>
        <v>4</v>
      </c>
      <c r="O10" s="20" t="str">
        <f>INDEX([5]Listas!$L$4:$P$8,M10,N10)</f>
        <v>EXTREMA</v>
      </c>
      <c r="P10" s="19" t="s">
        <v>141</v>
      </c>
      <c r="Q10" s="17" t="s">
        <v>142</v>
      </c>
      <c r="R10" s="18" t="s">
        <v>93</v>
      </c>
      <c r="S10" s="17" t="s">
        <v>143</v>
      </c>
      <c r="T10" s="17" t="s">
        <v>144</v>
      </c>
      <c r="U10" s="17" t="s">
        <v>145</v>
      </c>
      <c r="V10" s="67">
        <v>1</v>
      </c>
      <c r="W10" s="332" t="s">
        <v>707</v>
      </c>
      <c r="X10" s="67">
        <v>1</v>
      </c>
      <c r="Y10" s="332" t="s">
        <v>723</v>
      </c>
      <c r="Z10" s="67">
        <v>1</v>
      </c>
      <c r="AA10" s="332" t="s">
        <v>778</v>
      </c>
      <c r="AB10" s="67">
        <v>1</v>
      </c>
      <c r="AC10" s="332" t="s">
        <v>810</v>
      </c>
    </row>
    <row r="11" spans="1:29" s="15" customFormat="1" ht="130.5" customHeight="1">
      <c r="A11" s="23"/>
      <c r="B11" s="17" t="s">
        <v>146</v>
      </c>
      <c r="C11" s="22" t="s">
        <v>147</v>
      </c>
      <c r="D11" s="17" t="s">
        <v>148</v>
      </c>
      <c r="E11" s="18" t="s">
        <v>97</v>
      </c>
      <c r="F11" s="17">
        <v>1</v>
      </c>
      <c r="G11" s="17">
        <v>4</v>
      </c>
      <c r="H11" s="20" t="str">
        <f>INDEX([5]Listas!$L$4:$P$8,F11,G11)</f>
        <v>ALTA</v>
      </c>
      <c r="I11" s="21" t="s">
        <v>149</v>
      </c>
      <c r="J11" s="19" t="s">
        <v>12</v>
      </c>
      <c r="K11" s="19" t="str">
        <f>IF('[5]Evaluación de Controles'!F27="X","Probabilidad",IF('[5]Evaluación de Controles'!H27="X","Impacto",))</f>
        <v>Probabilidad</v>
      </c>
      <c r="L11" s="17">
        <f>'[5]Evaluación de Controles'!X27</f>
        <v>55</v>
      </c>
      <c r="M11" s="17">
        <f>IF('[5]Evaluación de Controles'!F27="X",IF(L11&gt;75,IF(F11&gt;2,F11-2,IF(F11&gt;1,F11-1,F11)),IF(L11&gt;50,IF(F11&gt;1,F11-1,F11),F11)),F11)</f>
        <v>1</v>
      </c>
      <c r="N11" s="17" t="e">
        <f>IF('[5]Evaluación de Controles'!H27="X",IF(L11&gt;75,IF(G11&gt;2,G11-2,IF(G11&gt;1,G11-1,G11)),IF(L11&gt;50,IF(G11&gt;1,G11-1,G11),G11)),G11)</f>
        <v>#REF!</v>
      </c>
      <c r="O11" s="20" t="e">
        <f>INDEX([5]Listas!$L$4:$P$8,M11,N11)</f>
        <v>#REF!</v>
      </c>
      <c r="P11" s="19" t="s">
        <v>95</v>
      </c>
      <c r="Q11" s="17" t="s">
        <v>150</v>
      </c>
      <c r="R11" s="18" t="s">
        <v>151</v>
      </c>
      <c r="S11" s="17" t="s">
        <v>143</v>
      </c>
      <c r="T11" s="17" t="s">
        <v>152</v>
      </c>
      <c r="U11" s="17" t="s">
        <v>153</v>
      </c>
      <c r="V11" s="67">
        <v>1</v>
      </c>
      <c r="W11" s="332" t="s">
        <v>708</v>
      </c>
      <c r="X11" s="67">
        <v>1</v>
      </c>
      <c r="Y11" s="332" t="s">
        <v>708</v>
      </c>
      <c r="Z11" s="67">
        <v>1</v>
      </c>
      <c r="AA11" s="332" t="s">
        <v>708</v>
      </c>
      <c r="AB11" s="67">
        <v>1</v>
      </c>
      <c r="AC11" s="332" t="s">
        <v>708</v>
      </c>
    </row>
    <row r="12" spans="1:29" s="15" customFormat="1" ht="141" customHeight="1">
      <c r="A12" s="23"/>
      <c r="B12" s="17" t="s">
        <v>154</v>
      </c>
      <c r="C12" s="22" t="s">
        <v>155</v>
      </c>
      <c r="D12" s="17" t="s">
        <v>156</v>
      </c>
      <c r="E12" s="18" t="s">
        <v>139</v>
      </c>
      <c r="F12" s="17">
        <v>3</v>
      </c>
      <c r="G12" s="17">
        <v>5</v>
      </c>
      <c r="H12" s="20" t="str">
        <f>INDEX([5]Listas!$L$4:$P$8,F12,G12)</f>
        <v>EXTREMA</v>
      </c>
      <c r="I12" s="21" t="s">
        <v>157</v>
      </c>
      <c r="J12" s="19" t="s">
        <v>12</v>
      </c>
      <c r="K12" s="19" t="str">
        <f>IF('[5]Evaluación de Controles'!F28="X","Probabilidad",IF('[5]Evaluación de Controles'!H28="X","Impacto",))</f>
        <v>Probabilidad</v>
      </c>
      <c r="L12" s="17">
        <f>'[5]Evaluación de Controles'!X28</f>
        <v>70</v>
      </c>
      <c r="M12" s="17">
        <f>IF('[5]Evaluación de Controles'!F28="X",IF(L12&gt;75,IF(F12&gt;2,F12-2,IF(F12&gt;1,F12-1,F12)),IF(L12&gt;50,IF(F12&gt;1,F12-1,F12),F12)),F12)</f>
        <v>2</v>
      </c>
      <c r="N12" s="17">
        <f>IF('[5]Evaluación de Controles'!H28="X",IF(L12&gt;75,IF(G12&gt;2,G12-2,IF(G12&gt;1,G12-1,G12)),IF(L12&gt;50,IF(G12&gt;1,G12-1,G12),G12)),G12)</f>
        <v>4</v>
      </c>
      <c r="O12" s="20" t="str">
        <f>INDEX([5]Listas!$L$4:$P$8,M12,N12)</f>
        <v>ALTA</v>
      </c>
      <c r="P12" s="19" t="s">
        <v>141</v>
      </c>
      <c r="Q12" s="17" t="s">
        <v>158</v>
      </c>
      <c r="R12" s="18" t="s">
        <v>159</v>
      </c>
      <c r="S12" s="17" t="s">
        <v>143</v>
      </c>
      <c r="T12" s="17" t="s">
        <v>160</v>
      </c>
      <c r="U12" s="17" t="s">
        <v>161</v>
      </c>
      <c r="V12" s="67">
        <v>1</v>
      </c>
      <c r="W12" s="332" t="s">
        <v>709</v>
      </c>
      <c r="X12" s="67">
        <v>1</v>
      </c>
      <c r="Y12" s="332" t="s">
        <v>724</v>
      </c>
      <c r="Z12" s="67">
        <v>1</v>
      </c>
      <c r="AA12" s="332" t="s">
        <v>779</v>
      </c>
      <c r="AB12" s="67">
        <v>1</v>
      </c>
      <c r="AC12" s="332" t="s">
        <v>811</v>
      </c>
    </row>
    <row r="13" spans="1:29" s="15" customFormat="1" ht="213.75" customHeight="1">
      <c r="A13" s="23"/>
      <c r="B13" s="17" t="s">
        <v>162</v>
      </c>
      <c r="C13" s="22" t="s">
        <v>163</v>
      </c>
      <c r="D13" s="17" t="s">
        <v>164</v>
      </c>
      <c r="E13" s="18" t="s">
        <v>97</v>
      </c>
      <c r="F13" s="17">
        <v>3</v>
      </c>
      <c r="G13" s="17">
        <v>3</v>
      </c>
      <c r="H13" s="20" t="str">
        <f>INDEX([5]Listas!$L$4:$P$8,F13,G13)</f>
        <v>ALTA</v>
      </c>
      <c r="I13" s="21" t="s">
        <v>165</v>
      </c>
      <c r="J13" s="19" t="s">
        <v>166</v>
      </c>
      <c r="K13" s="19" t="str">
        <f>IF('[5]Evaluación de Controles'!F29="X","Probabilidad",IF('[5]Evaluación de Controles'!H29="X","Impacto",))</f>
        <v>Probabilidad</v>
      </c>
      <c r="L13" s="17">
        <f>'[5]Evaluación de Controles'!X29</f>
        <v>30</v>
      </c>
      <c r="M13" s="17">
        <f>IF('[5]Evaluación de Controles'!F29="X",IF(L13&gt;75,IF(F13&gt;2,F13-2,IF(F13&gt;1,F13-1,F13)),IF(L13&gt;50,IF(F13&gt;1,F13-1,F13),F13)),F13)</f>
        <v>3</v>
      </c>
      <c r="N13" s="17" t="e">
        <f>IF('[5]Evaluación de Controles'!H29="X",IF(L13&gt;75,IF(G13&gt;2,G13-2,IF(G13&gt;1,G13-1,G13)),IF(L13&gt;50,IF(G13&gt;1,G13-1,G13),G13)),G13)</f>
        <v>#REF!</v>
      </c>
      <c r="O13" s="20" t="e">
        <f>INDEX([5]Listas!$L$4:$P$8,M13,N13)</f>
        <v>#REF!</v>
      </c>
      <c r="P13" s="19" t="s">
        <v>141</v>
      </c>
      <c r="Q13" s="17" t="s">
        <v>603</v>
      </c>
      <c r="R13" s="18" t="s">
        <v>151</v>
      </c>
      <c r="S13" s="17" t="s">
        <v>143</v>
      </c>
      <c r="T13" s="17" t="s">
        <v>168</v>
      </c>
      <c r="U13" s="17" t="s">
        <v>602</v>
      </c>
      <c r="V13" s="67">
        <v>1</v>
      </c>
      <c r="W13" s="332" t="s">
        <v>710</v>
      </c>
      <c r="X13" s="67">
        <v>1</v>
      </c>
      <c r="Y13" s="332" t="s">
        <v>725</v>
      </c>
      <c r="Z13" s="67">
        <v>1</v>
      </c>
      <c r="AA13" s="332" t="s">
        <v>780</v>
      </c>
      <c r="AB13" s="67">
        <v>1</v>
      </c>
      <c r="AC13" s="332" t="s">
        <v>812</v>
      </c>
    </row>
    <row r="14" spans="1:29" s="15" customFormat="1" ht="145.5" customHeight="1">
      <c r="A14" s="23"/>
      <c r="B14" s="17" t="s">
        <v>170</v>
      </c>
      <c r="C14" s="22" t="s">
        <v>171</v>
      </c>
      <c r="D14" s="17" t="s">
        <v>172</v>
      </c>
      <c r="E14" s="18" t="s">
        <v>139</v>
      </c>
      <c r="F14" s="17">
        <v>2</v>
      </c>
      <c r="G14" s="17">
        <v>2</v>
      </c>
      <c r="H14" s="20" t="str">
        <f>INDEX([5]Listas!$L$4:$P$8,F14,G14)</f>
        <v>BAJA</v>
      </c>
      <c r="I14" s="21" t="s">
        <v>173</v>
      </c>
      <c r="J14" s="19" t="s">
        <v>12</v>
      </c>
      <c r="K14" s="19" t="s">
        <v>41</v>
      </c>
      <c r="L14" s="17">
        <v>80</v>
      </c>
      <c r="M14" s="17">
        <v>2</v>
      </c>
      <c r="N14" s="17">
        <v>2</v>
      </c>
      <c r="O14" s="20" t="s">
        <v>174</v>
      </c>
      <c r="P14" s="19" t="s">
        <v>141</v>
      </c>
      <c r="Q14" s="17" t="s">
        <v>175</v>
      </c>
      <c r="R14" s="18" t="s">
        <v>176</v>
      </c>
      <c r="S14" s="17" t="s">
        <v>143</v>
      </c>
      <c r="T14" s="17" t="s">
        <v>177</v>
      </c>
      <c r="U14" s="17" t="s">
        <v>178</v>
      </c>
      <c r="V14" s="67">
        <v>1</v>
      </c>
      <c r="W14" s="332" t="s">
        <v>711</v>
      </c>
      <c r="X14" s="67">
        <v>1</v>
      </c>
      <c r="Y14" s="332" t="s">
        <v>711</v>
      </c>
      <c r="Z14" s="67">
        <v>1</v>
      </c>
      <c r="AA14" s="332" t="s">
        <v>711</v>
      </c>
      <c r="AB14" s="67">
        <v>1</v>
      </c>
      <c r="AC14" s="332" t="s">
        <v>711</v>
      </c>
    </row>
    <row r="15" spans="1:29">
      <c r="C15" s="14"/>
      <c r="L15" s="8"/>
    </row>
    <row r="16" spans="1:29">
      <c r="B16" s="9"/>
      <c r="C16" s="9"/>
      <c r="D16" s="9"/>
      <c r="E16" s="9"/>
      <c r="F16" s="400" t="s">
        <v>6</v>
      </c>
      <c r="G16" s="400"/>
      <c r="H16" s="7">
        <f>COUNTIF(H10:H13,"BAJA")</f>
        <v>0</v>
      </c>
      <c r="L16" s="8"/>
      <c r="M16" s="400" t="s">
        <v>6</v>
      </c>
      <c r="N16" s="400"/>
      <c r="O16" s="7">
        <f>COUNTIF(O10:O13,"BAJA")</f>
        <v>0</v>
      </c>
    </row>
    <row r="17" spans="2:21">
      <c r="B17" s="433"/>
      <c r="C17" s="433"/>
      <c r="D17" s="433"/>
      <c r="E17" s="433"/>
      <c r="F17" s="400" t="s">
        <v>5</v>
      </c>
      <c r="G17" s="400"/>
      <c r="H17" s="7">
        <f>COUNTIF(H10:H13,"MODERADA")</f>
        <v>0</v>
      </c>
      <c r="L17" s="9"/>
      <c r="M17" s="400" t="s">
        <v>5</v>
      </c>
      <c r="N17" s="400"/>
      <c r="O17" s="7">
        <f>COUNTIF(O10:O13,"MODERADA")</f>
        <v>0</v>
      </c>
    </row>
    <row r="18" spans="2:21">
      <c r="F18" s="400" t="s">
        <v>4</v>
      </c>
      <c r="G18" s="400"/>
      <c r="H18" s="7">
        <f>COUNTIF(H10:H13,"ALTA")</f>
        <v>2</v>
      </c>
      <c r="M18" s="400" t="s">
        <v>4</v>
      </c>
      <c r="N18" s="400"/>
      <c r="O18" s="7">
        <f>COUNTIF(O10:O13,"ALTA")</f>
        <v>1</v>
      </c>
      <c r="P18" s="1"/>
      <c r="U18" s="1"/>
    </row>
    <row r="19" spans="2:21">
      <c r="B19" s="12"/>
      <c r="D19" s="12"/>
      <c r="F19" s="400" t="s">
        <v>1</v>
      </c>
      <c r="G19" s="400"/>
      <c r="H19" s="7">
        <f>COUNTIF(H10:H13,"EXTREMA")</f>
        <v>2</v>
      </c>
      <c r="M19" s="400" t="s">
        <v>1</v>
      </c>
      <c r="N19" s="400"/>
      <c r="O19" s="7">
        <f>COUNTIF(O10:O13,"EXTREMA")</f>
        <v>1</v>
      </c>
      <c r="P19" s="1"/>
      <c r="U19" s="1"/>
    </row>
    <row r="20" spans="2:21" ht="15.75">
      <c r="B20" s="11" t="s">
        <v>3</v>
      </c>
      <c r="D20" s="10" t="s">
        <v>2</v>
      </c>
      <c r="L20" s="1" t="s">
        <v>0</v>
      </c>
      <c r="O20" s="1"/>
      <c r="P20" s="1"/>
      <c r="U20" s="1"/>
    </row>
    <row r="21" spans="2:21">
      <c r="O21" s="1"/>
      <c r="P21" s="1"/>
      <c r="U21" s="1"/>
    </row>
    <row r="22" spans="2:21" ht="15.75">
      <c r="B22" s="6"/>
      <c r="C22" s="5"/>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pans="1:21">
      <c r="O33" s="1"/>
      <c r="P33" s="1"/>
      <c r="U33" s="1"/>
    </row>
    <row r="34" spans="1:21" s="2" customFormat="1">
      <c r="A34" s="1"/>
      <c r="B34" s="1"/>
      <c r="C34" s="1"/>
      <c r="D34" s="1"/>
      <c r="E34" s="1"/>
      <c r="F34" s="1"/>
      <c r="G34" s="1"/>
      <c r="H34" s="1"/>
      <c r="I34" s="1"/>
      <c r="J34" s="1"/>
      <c r="K34" s="1"/>
      <c r="L34" s="1"/>
      <c r="M34" s="1"/>
      <c r="N34" s="1"/>
      <c r="O34" s="1"/>
      <c r="P34" s="1"/>
      <c r="Q34" s="1"/>
      <c r="R34" s="1"/>
      <c r="S34" s="1"/>
      <c r="T34" s="1"/>
      <c r="U34" s="1"/>
    </row>
    <row r="35" spans="1:21" s="2" customFormat="1">
      <c r="A35" s="1"/>
      <c r="B35" s="1"/>
      <c r="C35" s="1"/>
      <c r="D35" s="1"/>
      <c r="E35" s="1"/>
      <c r="F35" s="1"/>
      <c r="G35" s="1"/>
      <c r="H35" s="1"/>
      <c r="I35" s="1"/>
      <c r="J35" s="1"/>
      <c r="K35" s="1"/>
      <c r="L35" s="1"/>
      <c r="M35" s="1"/>
      <c r="N35" s="1"/>
      <c r="O35" s="1"/>
      <c r="P35" s="1"/>
      <c r="Q35" s="1"/>
      <c r="R35" s="1"/>
      <c r="S35" s="1"/>
      <c r="T35" s="1"/>
      <c r="U35" s="1"/>
    </row>
    <row r="36" spans="1:21" s="2" customFormat="1">
      <c r="A36" s="1"/>
      <c r="B36" s="1"/>
      <c r="C36" s="1"/>
      <c r="D36" s="1"/>
      <c r="E36" s="1"/>
      <c r="F36" s="1"/>
      <c r="G36" s="1"/>
      <c r="H36" s="1"/>
      <c r="I36" s="1"/>
      <c r="J36" s="1"/>
      <c r="K36" s="1"/>
      <c r="L36" s="1"/>
      <c r="M36" s="1"/>
      <c r="N36" s="1"/>
      <c r="O36" s="1"/>
      <c r="P36" s="1"/>
      <c r="Q36" s="1"/>
      <c r="R36" s="1"/>
      <c r="S36" s="1"/>
      <c r="T36" s="1"/>
      <c r="U36" s="1"/>
    </row>
    <row r="37" spans="1:21" s="2" customFormat="1">
      <c r="A37" s="1"/>
      <c r="B37" s="1"/>
      <c r="C37" s="1"/>
      <c r="D37" s="1"/>
      <c r="E37" s="1"/>
      <c r="F37" s="1"/>
      <c r="G37" s="1"/>
      <c r="H37" s="1"/>
      <c r="I37" s="1"/>
      <c r="J37" s="1"/>
      <c r="K37" s="1"/>
      <c r="L37" s="1"/>
      <c r="M37" s="1"/>
      <c r="N37" s="1"/>
      <c r="O37" s="1"/>
      <c r="P37" s="1"/>
      <c r="Q37" s="1"/>
      <c r="R37" s="1"/>
      <c r="S37" s="1"/>
      <c r="T37" s="1"/>
      <c r="U37" s="1"/>
    </row>
    <row r="38" spans="1:21" s="2" customFormat="1">
      <c r="A38" s="1"/>
      <c r="B38" s="1"/>
      <c r="C38" s="1"/>
      <c r="D38" s="1"/>
      <c r="E38" s="1"/>
      <c r="F38" s="1"/>
      <c r="G38" s="1"/>
      <c r="H38" s="1"/>
      <c r="I38" s="1"/>
      <c r="J38" s="1"/>
      <c r="K38" s="1"/>
      <c r="L38" s="1"/>
      <c r="M38" s="1"/>
      <c r="N38" s="1"/>
      <c r="O38" s="1"/>
      <c r="P38" s="1"/>
      <c r="Q38" s="1"/>
      <c r="R38" s="1"/>
      <c r="S38" s="1"/>
      <c r="T38" s="1"/>
      <c r="U38" s="1"/>
    </row>
    <row r="39" spans="1:21" s="2" customFormat="1">
      <c r="A39" s="1"/>
      <c r="B39" s="1"/>
      <c r="C39" s="1"/>
      <c r="D39" s="1"/>
      <c r="E39" s="1"/>
      <c r="F39" s="1"/>
      <c r="G39" s="1"/>
      <c r="H39" s="1"/>
      <c r="I39" s="1"/>
      <c r="J39" s="1"/>
      <c r="K39" s="1"/>
      <c r="L39" s="1"/>
      <c r="M39" s="1"/>
      <c r="N39" s="1"/>
      <c r="O39" s="1"/>
      <c r="P39" s="1"/>
      <c r="Q39" s="1"/>
      <c r="R39" s="1"/>
      <c r="S39" s="1"/>
      <c r="T39" s="1"/>
      <c r="U39" s="1"/>
    </row>
    <row r="40" spans="1:21" s="2" customFormat="1">
      <c r="A40" s="1"/>
      <c r="B40" s="1"/>
      <c r="C40" s="1"/>
      <c r="D40" s="1"/>
      <c r="E40" s="1"/>
      <c r="F40" s="1"/>
      <c r="G40" s="1"/>
      <c r="H40" s="1"/>
      <c r="I40" s="1"/>
      <c r="J40" s="1"/>
      <c r="K40" s="1"/>
      <c r="L40" s="1"/>
      <c r="M40" s="1"/>
      <c r="N40" s="1"/>
      <c r="O40" s="1"/>
      <c r="P40" s="1"/>
      <c r="Q40" s="1"/>
      <c r="R40" s="1"/>
      <c r="S40" s="1"/>
      <c r="T40" s="1"/>
      <c r="U40" s="1"/>
    </row>
    <row r="41" spans="1:21" s="2" customFormat="1">
      <c r="A41" s="1"/>
      <c r="B41" s="1"/>
      <c r="C41" s="1"/>
      <c r="D41" s="1"/>
      <c r="E41" s="1"/>
      <c r="F41" s="1"/>
      <c r="G41" s="1"/>
      <c r="H41" s="1"/>
      <c r="I41" s="1"/>
      <c r="J41" s="1"/>
      <c r="K41" s="1"/>
      <c r="L41" s="1"/>
      <c r="M41" s="1"/>
      <c r="N41" s="1"/>
      <c r="O41" s="1"/>
      <c r="P41" s="1"/>
      <c r="Q41" s="1"/>
      <c r="R41" s="1"/>
      <c r="S41" s="1"/>
      <c r="T41" s="1"/>
      <c r="U41" s="1"/>
    </row>
    <row r="42" spans="1:21" s="2" customFormat="1">
      <c r="A42" s="1"/>
      <c r="B42" s="1"/>
      <c r="C42" s="1"/>
      <c r="D42" s="1"/>
      <c r="E42" s="1"/>
      <c r="F42" s="1"/>
      <c r="G42" s="1"/>
      <c r="H42" s="1"/>
      <c r="I42" s="1"/>
      <c r="J42" s="1"/>
      <c r="K42" s="1"/>
      <c r="L42" s="1"/>
      <c r="M42" s="1"/>
      <c r="N42" s="1"/>
      <c r="O42" s="1"/>
      <c r="P42" s="1"/>
      <c r="Q42" s="1"/>
      <c r="R42" s="1"/>
      <c r="S42" s="1"/>
      <c r="T42" s="1"/>
      <c r="U42" s="1"/>
    </row>
    <row r="43" spans="1:21" s="2" customFormat="1">
      <c r="A43" s="1"/>
      <c r="B43" s="1"/>
      <c r="C43" s="1"/>
      <c r="D43" s="1"/>
      <c r="E43" s="1"/>
      <c r="F43" s="1"/>
      <c r="G43" s="1"/>
      <c r="H43" s="1"/>
      <c r="I43" s="1"/>
      <c r="J43" s="1"/>
      <c r="K43" s="1"/>
      <c r="L43" s="1"/>
      <c r="M43" s="1"/>
      <c r="N43" s="1"/>
      <c r="O43" s="1"/>
      <c r="P43" s="1"/>
      <c r="Q43" s="1"/>
      <c r="R43" s="1"/>
      <c r="S43" s="1"/>
      <c r="T43" s="1"/>
      <c r="U43" s="1"/>
    </row>
    <row r="44" spans="1:21" s="2" customFormat="1">
      <c r="A44" s="1"/>
      <c r="B44" s="1"/>
      <c r="C44" s="1"/>
      <c r="D44" s="1"/>
      <c r="E44" s="1"/>
      <c r="F44" s="1"/>
      <c r="G44" s="1"/>
      <c r="H44" s="1"/>
      <c r="I44" s="1"/>
      <c r="J44" s="1"/>
      <c r="K44" s="1"/>
      <c r="L44" s="1"/>
      <c r="M44" s="1"/>
      <c r="N44" s="1"/>
      <c r="O44" s="1"/>
      <c r="P44" s="1"/>
      <c r="Q44" s="1"/>
      <c r="R44" s="1"/>
      <c r="S44" s="1"/>
      <c r="T44" s="1"/>
      <c r="U44" s="1"/>
    </row>
    <row r="45" spans="1:21" s="2" customFormat="1">
      <c r="A45" s="1"/>
      <c r="B45" s="1"/>
      <c r="C45" s="1"/>
      <c r="D45" s="1"/>
      <c r="E45" s="1"/>
      <c r="F45" s="1"/>
      <c r="G45" s="1"/>
      <c r="H45" s="1"/>
      <c r="I45" s="1"/>
      <c r="J45" s="1"/>
      <c r="K45" s="1"/>
      <c r="L45" s="1"/>
      <c r="M45" s="1"/>
      <c r="N45" s="1"/>
      <c r="O45" s="1"/>
      <c r="P45" s="1"/>
      <c r="Q45" s="1"/>
      <c r="R45" s="1"/>
      <c r="S45" s="1"/>
      <c r="T45" s="1"/>
      <c r="U45" s="1"/>
    </row>
    <row r="46" spans="1:21" s="2" customFormat="1">
      <c r="A46" s="1"/>
      <c r="B46" s="1"/>
      <c r="C46" s="1"/>
      <c r="D46" s="1"/>
      <c r="E46" s="1"/>
      <c r="F46" s="1"/>
      <c r="G46" s="1"/>
      <c r="H46" s="1"/>
      <c r="I46" s="1"/>
      <c r="J46" s="1"/>
      <c r="K46" s="1"/>
      <c r="L46" s="1"/>
      <c r="M46" s="1"/>
      <c r="N46" s="1"/>
      <c r="O46" s="1"/>
      <c r="P46" s="1"/>
      <c r="Q46" s="1"/>
      <c r="R46" s="1"/>
      <c r="S46" s="1"/>
      <c r="T46" s="1"/>
      <c r="U46" s="1"/>
    </row>
    <row r="47" spans="1:21" s="2" customFormat="1">
      <c r="A47" s="1"/>
      <c r="B47" s="1"/>
      <c r="C47" s="1"/>
      <c r="D47" s="1"/>
      <c r="E47" s="1"/>
      <c r="F47" s="1"/>
      <c r="G47" s="1"/>
      <c r="H47" s="1"/>
      <c r="I47" s="1"/>
      <c r="J47" s="1"/>
      <c r="K47" s="1"/>
      <c r="L47" s="1"/>
      <c r="M47" s="1"/>
      <c r="N47" s="1"/>
      <c r="O47" s="1"/>
      <c r="P47" s="1"/>
      <c r="Q47" s="1"/>
      <c r="R47" s="1"/>
      <c r="S47" s="1"/>
      <c r="T47" s="1"/>
      <c r="U47" s="1"/>
    </row>
    <row r="48" spans="1:21" s="2" customFormat="1">
      <c r="A48" s="1"/>
      <c r="B48" s="1"/>
      <c r="C48" s="1"/>
      <c r="D48" s="1"/>
      <c r="E48" s="1"/>
      <c r="F48" s="1"/>
      <c r="G48" s="1"/>
      <c r="H48" s="1"/>
      <c r="I48" s="1"/>
      <c r="J48" s="1"/>
      <c r="K48" s="1"/>
      <c r="L48" s="1"/>
      <c r="M48" s="1"/>
      <c r="N48" s="1"/>
      <c r="O48" s="1"/>
      <c r="P48" s="1"/>
      <c r="Q48" s="1"/>
      <c r="R48" s="1"/>
      <c r="S48" s="1"/>
      <c r="T48" s="1"/>
      <c r="U48" s="1"/>
    </row>
    <row r="49" spans="1:21" s="2" customFormat="1">
      <c r="A49" s="1"/>
      <c r="B49" s="1"/>
      <c r="C49" s="1"/>
      <c r="D49" s="1"/>
      <c r="E49" s="1"/>
      <c r="F49" s="1"/>
      <c r="G49" s="1"/>
      <c r="H49" s="1"/>
      <c r="I49" s="1"/>
      <c r="J49" s="1"/>
      <c r="K49" s="1"/>
      <c r="L49" s="1"/>
      <c r="M49" s="1"/>
      <c r="N49" s="1"/>
      <c r="O49" s="1"/>
      <c r="P49" s="1"/>
      <c r="Q49" s="1"/>
      <c r="R49" s="1"/>
      <c r="S49" s="1"/>
      <c r="T49" s="1"/>
      <c r="U49" s="1"/>
    </row>
    <row r="50" spans="1:21" s="2" customFormat="1">
      <c r="A50" s="1"/>
      <c r="B50" s="1"/>
      <c r="C50" s="1"/>
      <c r="D50" s="1"/>
      <c r="E50" s="1"/>
      <c r="F50" s="1"/>
      <c r="G50" s="1"/>
      <c r="H50" s="1"/>
      <c r="I50" s="1"/>
      <c r="J50" s="1"/>
      <c r="K50" s="1"/>
      <c r="L50" s="1"/>
      <c r="M50" s="1"/>
      <c r="N50" s="1"/>
      <c r="O50" s="1"/>
      <c r="P50" s="1"/>
      <c r="Q50" s="1"/>
      <c r="R50" s="1"/>
      <c r="S50" s="1"/>
      <c r="T50" s="1"/>
      <c r="U50" s="1"/>
    </row>
    <row r="51" spans="1:21" s="2" customFormat="1">
      <c r="A51" s="1"/>
      <c r="B51" s="1"/>
      <c r="C51" s="1"/>
      <c r="D51" s="1"/>
      <c r="E51" s="1"/>
      <c r="F51" s="1"/>
      <c r="G51" s="1"/>
      <c r="H51" s="1"/>
      <c r="I51" s="1"/>
      <c r="J51" s="1"/>
      <c r="K51" s="1"/>
      <c r="L51" s="1"/>
      <c r="M51" s="1"/>
      <c r="N51" s="1"/>
      <c r="O51" s="1"/>
      <c r="P51" s="1"/>
      <c r="Q51" s="1"/>
      <c r="R51" s="1"/>
      <c r="S51" s="1"/>
      <c r="T51" s="1"/>
      <c r="U51" s="1"/>
    </row>
    <row r="52" spans="1:21" s="2" customFormat="1">
      <c r="A52" s="1"/>
      <c r="B52" s="1"/>
      <c r="C52" s="1"/>
      <c r="D52" s="1"/>
      <c r="E52" s="1"/>
      <c r="F52" s="1"/>
      <c r="G52" s="1"/>
      <c r="H52" s="1"/>
      <c r="I52" s="1"/>
      <c r="J52" s="1"/>
      <c r="K52" s="1"/>
      <c r="L52" s="1"/>
      <c r="M52" s="1"/>
      <c r="N52" s="1"/>
      <c r="O52" s="1"/>
      <c r="P52" s="1"/>
      <c r="Q52" s="1"/>
      <c r="R52" s="1"/>
      <c r="S52" s="1"/>
      <c r="T52" s="1"/>
      <c r="U52" s="1"/>
    </row>
    <row r="53" spans="1:21" s="2" customFormat="1">
      <c r="A53" s="1"/>
      <c r="B53" s="1"/>
      <c r="C53" s="1"/>
      <c r="D53" s="1"/>
      <c r="E53" s="1"/>
      <c r="F53" s="1"/>
      <c r="G53" s="1"/>
      <c r="H53" s="1"/>
      <c r="I53" s="1"/>
      <c r="J53" s="1"/>
      <c r="K53" s="1"/>
      <c r="L53" s="1"/>
      <c r="M53" s="1"/>
      <c r="N53" s="1"/>
      <c r="O53" s="1"/>
      <c r="P53" s="1"/>
      <c r="Q53" s="1"/>
      <c r="R53" s="1"/>
      <c r="S53" s="1"/>
      <c r="T53" s="1"/>
      <c r="U53" s="1"/>
    </row>
    <row r="54" spans="1:21" s="2" customFormat="1">
      <c r="A54" s="1"/>
      <c r="B54" s="1"/>
      <c r="C54" s="1"/>
      <c r="D54" s="1"/>
      <c r="E54" s="1"/>
      <c r="F54" s="1"/>
      <c r="G54" s="1"/>
      <c r="H54" s="1"/>
      <c r="I54" s="1"/>
      <c r="J54" s="1"/>
      <c r="K54" s="1"/>
      <c r="L54" s="1"/>
      <c r="M54" s="1"/>
      <c r="N54" s="1"/>
      <c r="O54" s="1"/>
      <c r="P54" s="1"/>
      <c r="Q54" s="1"/>
      <c r="R54" s="1"/>
      <c r="S54" s="1"/>
      <c r="T54" s="1"/>
      <c r="U54" s="1"/>
    </row>
    <row r="55" spans="1:21" s="2" customFormat="1">
      <c r="A55" s="1"/>
      <c r="B55" s="1"/>
      <c r="C55" s="1"/>
      <c r="D55" s="1"/>
      <c r="E55" s="1"/>
      <c r="F55" s="1"/>
      <c r="G55" s="1"/>
      <c r="H55" s="1"/>
      <c r="I55" s="1"/>
      <c r="J55" s="1"/>
      <c r="K55" s="1"/>
      <c r="L55" s="1"/>
      <c r="M55" s="1"/>
      <c r="N55" s="1"/>
      <c r="O55" s="1"/>
      <c r="P55" s="1"/>
      <c r="Q55" s="1"/>
      <c r="R55" s="1"/>
      <c r="S55" s="1"/>
      <c r="T55" s="1"/>
      <c r="U55" s="1"/>
    </row>
    <row r="56" spans="1:21" s="2" customFormat="1">
      <c r="A56" s="1"/>
      <c r="B56" s="1"/>
      <c r="C56" s="1"/>
      <c r="D56" s="1"/>
      <c r="E56" s="1"/>
      <c r="F56" s="1"/>
      <c r="G56" s="1"/>
      <c r="H56" s="1"/>
      <c r="I56" s="1"/>
      <c r="J56" s="1"/>
      <c r="K56" s="1"/>
      <c r="L56" s="1"/>
      <c r="M56" s="1"/>
      <c r="N56" s="1"/>
      <c r="O56" s="1"/>
      <c r="P56" s="1"/>
      <c r="Q56" s="1"/>
      <c r="R56" s="1"/>
      <c r="S56" s="1"/>
      <c r="T56" s="1"/>
      <c r="U56" s="1"/>
    </row>
    <row r="57" spans="1:21" s="2" customFormat="1">
      <c r="A57" s="1"/>
      <c r="B57" s="1"/>
      <c r="C57" s="1"/>
      <c r="D57" s="1"/>
      <c r="E57" s="1"/>
      <c r="F57" s="1"/>
      <c r="G57" s="1"/>
      <c r="H57" s="1"/>
      <c r="I57" s="1"/>
      <c r="J57" s="1"/>
      <c r="K57" s="1"/>
      <c r="L57" s="1"/>
      <c r="M57" s="1"/>
      <c r="N57" s="1"/>
      <c r="O57" s="1"/>
      <c r="P57" s="1"/>
      <c r="Q57" s="1"/>
      <c r="R57" s="1"/>
      <c r="S57" s="1"/>
      <c r="T57" s="1"/>
      <c r="U57" s="1"/>
    </row>
  </sheetData>
  <mergeCells count="36">
    <mergeCell ref="B8:B9"/>
    <mergeCell ref="M8:N8"/>
    <mergeCell ref="O8:O9"/>
    <mergeCell ref="M16:N16"/>
    <mergeCell ref="R8:R9"/>
    <mergeCell ref="C8:C9"/>
    <mergeCell ref="F16:G16"/>
    <mergeCell ref="I8:I9"/>
    <mergeCell ref="D8:D9"/>
    <mergeCell ref="E8:E9"/>
    <mergeCell ref="F8:G8"/>
    <mergeCell ref="H8:H9"/>
    <mergeCell ref="J8:K8"/>
    <mergeCell ref="L8:L9"/>
    <mergeCell ref="F19:G19"/>
    <mergeCell ref="M19:N19"/>
    <mergeCell ref="B17:E17"/>
    <mergeCell ref="F17:G17"/>
    <mergeCell ref="M17:N17"/>
    <mergeCell ref="F18:G18"/>
    <mergeCell ref="M18:N18"/>
    <mergeCell ref="Z8:AA8"/>
    <mergeCell ref="AB8:AC8"/>
    <mergeCell ref="E1:U1"/>
    <mergeCell ref="E2:U2"/>
    <mergeCell ref="P8:P9"/>
    <mergeCell ref="Q8:Q9"/>
    <mergeCell ref="X8:Y8"/>
    <mergeCell ref="V8:W8"/>
    <mergeCell ref="S8:S9"/>
    <mergeCell ref="T8:T9"/>
    <mergeCell ref="U8:U9"/>
    <mergeCell ref="E5:P5"/>
    <mergeCell ref="Q5:R5"/>
    <mergeCell ref="S5:U5"/>
    <mergeCell ref="E6:U6"/>
  </mergeCells>
  <conditionalFormatting sqref="E4:F4 M4:N4">
    <cfRule type="colorScale" priority="6">
      <colorScale>
        <cfvo type="num" val="1"/>
        <cfvo type="num" val="3"/>
        <cfvo type="num" val="5"/>
        <color theme="6" tint="-0.499984740745262"/>
        <color rgb="FFFFFF00"/>
        <color rgb="FFC00000"/>
      </colorScale>
    </cfRule>
  </conditionalFormatting>
  <conditionalFormatting sqref="E15:F1048576 E7:F7 M7:N7 M10:N1048576 F10:G14">
    <cfRule type="colorScale" priority="52">
      <colorScale>
        <cfvo type="num" val="1"/>
        <cfvo type="num" val="3"/>
        <cfvo type="num" val="5"/>
        <color theme="6" tint="-0.499984740745262"/>
        <color rgb="FFFFFF00"/>
        <color rgb="FFC00000"/>
      </colorScale>
    </cfRule>
  </conditionalFormatting>
  <conditionalFormatting sqref="F16:F19">
    <cfRule type="colorScale" priority="42">
      <colorScale>
        <cfvo type="num" val="1"/>
        <cfvo type="num" val="3"/>
        <cfvo type="num" val="5"/>
        <color theme="6" tint="-0.499984740745262"/>
        <color rgb="FFFFFF00"/>
        <color rgb="FFC00000"/>
      </colorScale>
    </cfRule>
    <cfRule type="colorScale" priority="47">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174" priority="7" operator="equal">
      <formula>"EXTREMA"</formula>
    </cfRule>
    <cfRule type="cellIs" dxfId="173" priority="8" operator="equal">
      <formula>"ALTA"</formula>
    </cfRule>
    <cfRule type="cellIs" dxfId="172" priority="9" operator="equal">
      <formula>"MODERADA"</formula>
    </cfRule>
    <cfRule type="cellIs" dxfId="171" priority="10" operator="equal">
      <formula>"BAJA"</formula>
    </cfRule>
  </conditionalFormatting>
  <conditionalFormatting sqref="H7:H9 O7:O9">
    <cfRule type="cellIs" dxfId="170" priority="12" operator="equal">
      <formula>"EXTREMA"</formula>
    </cfRule>
    <cfRule type="cellIs" dxfId="169" priority="13" operator="equal">
      <formula>"ALTA"</formula>
    </cfRule>
    <cfRule type="cellIs" dxfId="168" priority="14" operator="equal">
      <formula>"MODERADA"</formula>
    </cfRule>
    <cfRule type="cellIs" dxfId="167" priority="15" operator="equal">
      <formula>"BAJA"</formula>
    </cfRule>
  </conditionalFormatting>
  <conditionalFormatting sqref="H10:H14">
    <cfRule type="cellIs" dxfId="166" priority="23" operator="equal">
      <formula>"BAJA"</formula>
    </cfRule>
    <cfRule type="cellIs" dxfId="165" priority="22" operator="equal">
      <formula>"MODERADA"</formula>
    </cfRule>
    <cfRule type="cellIs" dxfId="164" priority="21" operator="equal">
      <formula>"ALTA"</formula>
    </cfRule>
    <cfRule type="cellIs" dxfId="163" priority="20" operator="equal">
      <formula>"EXTREMA"</formula>
    </cfRule>
  </conditionalFormatting>
  <conditionalFormatting sqref="H15:H1048576">
    <cfRule type="cellIs" dxfId="162" priority="40" operator="equal">
      <formula>"MODERADA"</formula>
    </cfRule>
    <cfRule type="cellIs" dxfId="161" priority="39" operator="equal">
      <formula>"ALTA"</formula>
    </cfRule>
    <cfRule type="cellIs" dxfId="160" priority="38" operator="equal">
      <formula>"EXTREMA"</formula>
    </cfRule>
    <cfRule type="cellIs" dxfId="159" priority="41"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58" priority="5" operator="equal">
      <formula>"BAJA"</formula>
    </cfRule>
    <cfRule type="cellIs" dxfId="157" priority="4" operator="equal">
      <formula>"MODERADA"</formula>
    </cfRule>
    <cfRule type="cellIs" dxfId="156" priority="3" operator="equal">
      <formula>"ALTA"</formula>
    </cfRule>
    <cfRule type="cellIs" dxfId="155" priority="2" operator="equal">
      <formula>"EXTREMA"</formula>
    </cfRule>
  </conditionalFormatting>
  <conditionalFormatting sqref="M16:M19">
    <cfRule type="colorScale" priority="28">
      <colorScale>
        <cfvo type="num" val="1"/>
        <cfvo type="num" val="3"/>
        <cfvo type="num" val="5"/>
        <color theme="6" tint="-0.499984740745262"/>
        <color rgb="FFFFFF00"/>
        <color rgb="FFC00000"/>
      </colorScale>
    </cfRule>
    <cfRule type="colorScale" priority="33">
      <colorScale>
        <cfvo type="num" val="1"/>
        <cfvo type="num" val="3"/>
        <cfvo type="num" val="5"/>
        <color theme="6" tint="-0.499984740745262"/>
        <color rgb="FFFFFF00"/>
        <color rgb="FFC00000"/>
      </colorScale>
    </cfRule>
  </conditionalFormatting>
  <conditionalFormatting sqref="O10:O14">
    <cfRule type="cellIs" dxfId="154" priority="18" operator="equal">
      <formula>"MODERADA"</formula>
    </cfRule>
    <cfRule type="cellIs" dxfId="153" priority="17" operator="equal">
      <formula>"ALTA"</formula>
    </cfRule>
    <cfRule type="cellIs" dxfId="152" priority="16" operator="equal">
      <formula>"EXTREMA"</formula>
    </cfRule>
    <cfRule type="cellIs" dxfId="151" priority="19" operator="equal">
      <formula>"BAJA"</formula>
    </cfRule>
  </conditionalFormatting>
  <conditionalFormatting sqref="O15:O1048576">
    <cfRule type="cellIs" dxfId="150" priority="24" operator="equal">
      <formula>"EXTREMA"</formula>
    </cfRule>
    <cfRule type="cellIs" dxfId="149" priority="25" operator="equal">
      <formula>"ALTA"</formula>
    </cfRule>
    <cfRule type="cellIs" dxfId="148" priority="26" operator="equal">
      <formula>"MODERADA"</formula>
    </cfRule>
    <cfRule type="cellIs" dxfId="147" priority="27" operator="equal">
      <formula>"BAJA"</formula>
    </cfRule>
  </conditionalFormatting>
  <printOptions horizontalCentered="1"/>
  <pageMargins left="0.31496062992125984" right="0.11811023622047245" top="0.35433070866141736" bottom="0.15748031496062992" header="0.31496062992125984" footer="0.31496062992125984"/>
  <pageSetup paperSize="5" scale="36" fitToHeight="99"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autoPageBreaks="0" fitToPage="1"/>
  </sheetPr>
  <dimension ref="A1:AC38"/>
  <sheetViews>
    <sheetView showGridLines="0" topLeftCell="X11" zoomScale="70" zoomScaleNormal="70" workbookViewId="0">
      <selection activeCell="AC12" sqref="AC12"/>
    </sheetView>
  </sheetViews>
  <sheetFormatPr baseColWidth="10" defaultColWidth="11.42578125" defaultRowHeight="12"/>
  <cols>
    <col min="1" max="1" width="28.85546875" style="1" customWidth="1"/>
    <col min="2" max="2" width="21.7109375" style="1" customWidth="1"/>
    <col min="3" max="3" width="25" style="1" customWidth="1"/>
    <col min="4" max="4" width="29.7109375" style="1" customWidth="1"/>
    <col min="5" max="7" width="6.7109375" style="1" customWidth="1"/>
    <col min="8" max="8" width="6.7109375" style="3" customWidth="1"/>
    <col min="9" max="9" width="26.140625" style="4" customWidth="1"/>
    <col min="10" max="10" width="6.7109375" style="4" customWidth="1"/>
    <col min="11" max="14" width="6.7109375" style="1" customWidth="1"/>
    <col min="15" max="16" width="6.7109375" style="3" customWidth="1"/>
    <col min="17" max="17" width="28.28515625" style="1" customWidth="1"/>
    <col min="18" max="18" width="6.7109375" style="1" customWidth="1"/>
    <col min="19" max="19" width="21.42578125" style="1" customWidth="1"/>
    <col min="20" max="20" width="22.5703125" style="1" customWidth="1"/>
    <col min="21" max="21" width="30.140625" style="2" customWidth="1"/>
    <col min="22" max="22" width="17.140625" style="1" bestFit="1" customWidth="1"/>
    <col min="23" max="23" width="63.5703125" style="1" bestFit="1" customWidth="1"/>
    <col min="24" max="24" width="17.140625" style="1" bestFit="1" customWidth="1"/>
    <col min="25" max="25" width="61.140625" style="1" bestFit="1" customWidth="1"/>
    <col min="26" max="26" width="17.140625" style="1" bestFit="1" customWidth="1"/>
    <col min="27" max="27" width="63.5703125" style="1" customWidth="1"/>
    <col min="28" max="28" width="17.140625" style="1" bestFit="1" customWidth="1"/>
    <col min="29" max="29" width="77.85546875" style="1" customWidth="1"/>
    <col min="30" max="16384" width="11.42578125" style="1"/>
  </cols>
  <sheetData>
    <row r="1" spans="1:29" ht="27.75" customHeight="1">
      <c r="B1" s="43"/>
      <c r="C1" s="43"/>
      <c r="D1" s="43"/>
      <c r="E1" s="417" t="s">
        <v>303</v>
      </c>
      <c r="F1" s="417"/>
      <c r="G1" s="417"/>
      <c r="H1" s="417"/>
      <c r="I1" s="417"/>
      <c r="J1" s="417"/>
      <c r="K1" s="417"/>
      <c r="L1" s="417"/>
      <c r="M1" s="417"/>
      <c r="N1" s="417"/>
      <c r="O1" s="417"/>
      <c r="P1" s="417"/>
      <c r="Q1" s="417"/>
      <c r="R1" s="417"/>
      <c r="S1" s="417"/>
      <c r="T1" s="417"/>
      <c r="U1" s="417"/>
    </row>
    <row r="2" spans="1:29" ht="30.75" customHeight="1">
      <c r="B2" s="43"/>
      <c r="C2" s="43"/>
      <c r="D2" s="43"/>
      <c r="E2" s="417" t="s">
        <v>304</v>
      </c>
      <c r="F2" s="417"/>
      <c r="G2" s="417"/>
      <c r="H2" s="417"/>
      <c r="I2" s="417"/>
      <c r="J2" s="417"/>
      <c r="K2" s="417"/>
      <c r="L2" s="417"/>
      <c r="M2" s="417"/>
      <c r="N2" s="417"/>
      <c r="O2" s="417"/>
      <c r="P2" s="417"/>
      <c r="Q2" s="417"/>
      <c r="R2" s="417"/>
      <c r="S2" s="417"/>
      <c r="T2" s="417"/>
      <c r="U2" s="417"/>
    </row>
    <row r="3" spans="1:29" ht="39.75" customHeight="1" thickBot="1">
      <c r="B3" s="43"/>
      <c r="C3" s="43"/>
      <c r="D3" s="43"/>
      <c r="G3" s="36"/>
      <c r="H3" s="36"/>
      <c r="I3" s="36"/>
      <c r="J3" s="36"/>
      <c r="K3" s="37"/>
      <c r="L3" s="36"/>
      <c r="M3" s="36"/>
      <c r="N3" s="36"/>
      <c r="O3" s="36"/>
      <c r="P3" s="1"/>
      <c r="R3" s="3"/>
      <c r="S3" s="3"/>
      <c r="U3" s="1"/>
    </row>
    <row r="4" spans="1:29" ht="28.5">
      <c r="B4" s="38"/>
      <c r="C4" s="38"/>
      <c r="D4" s="453" t="s">
        <v>65</v>
      </c>
      <c r="E4" s="454"/>
      <c r="F4" s="442" t="s">
        <v>385</v>
      </c>
      <c r="G4" s="442"/>
      <c r="H4" s="442"/>
      <c r="I4" s="442"/>
      <c r="J4" s="442"/>
      <c r="K4" s="442"/>
      <c r="L4" s="442"/>
      <c r="M4" s="442"/>
      <c r="N4" s="442"/>
      <c r="O4" s="442"/>
      <c r="P4" s="442"/>
      <c r="Q4" s="442"/>
      <c r="R4" s="443" t="s">
        <v>63</v>
      </c>
      <c r="S4" s="443"/>
      <c r="T4" s="444">
        <v>2024</v>
      </c>
      <c r="U4" s="444"/>
    </row>
    <row r="5" spans="1:29" ht="21.75" thickBot="1">
      <c r="B5" s="38"/>
      <c r="C5" s="38"/>
      <c r="D5" s="455" t="s">
        <v>62</v>
      </c>
      <c r="E5" s="456"/>
      <c r="F5" s="451" t="s">
        <v>584</v>
      </c>
      <c r="G5" s="451"/>
      <c r="H5" s="451"/>
      <c r="I5" s="451"/>
      <c r="J5" s="451"/>
      <c r="K5" s="451"/>
      <c r="L5" s="451"/>
      <c r="M5" s="451"/>
      <c r="N5" s="451"/>
      <c r="O5" s="451"/>
      <c r="P5" s="451"/>
      <c r="Q5" s="451"/>
      <c r="R5" s="451"/>
      <c r="S5" s="451"/>
      <c r="T5" s="451"/>
      <c r="U5" s="451"/>
    </row>
    <row r="6" spans="1:29" s="15" customFormat="1" ht="15">
      <c r="A6" s="13"/>
      <c r="B6" s="34"/>
      <c r="C6" s="34"/>
      <c r="H6" s="33"/>
      <c r="I6" s="25"/>
      <c r="J6" s="25"/>
      <c r="O6" s="33"/>
      <c r="P6" s="33"/>
      <c r="U6" s="33"/>
    </row>
    <row r="7" spans="1:29" s="25" customFormat="1" ht="30" customHeight="1">
      <c r="A7" s="13"/>
      <c r="B7" s="389" t="s">
        <v>60</v>
      </c>
      <c r="C7" s="389" t="s">
        <v>59</v>
      </c>
      <c r="D7" s="389" t="s">
        <v>58</v>
      </c>
      <c r="E7" s="418" t="s">
        <v>57</v>
      </c>
      <c r="F7" s="389" t="s">
        <v>56</v>
      </c>
      <c r="G7" s="389"/>
      <c r="H7" s="381" t="s">
        <v>51</v>
      </c>
      <c r="I7" s="391" t="s">
        <v>55</v>
      </c>
      <c r="J7" s="393" t="s">
        <v>54</v>
      </c>
      <c r="K7" s="394"/>
      <c r="L7" s="419" t="s">
        <v>53</v>
      </c>
      <c r="M7" s="389" t="s">
        <v>52</v>
      </c>
      <c r="N7" s="389"/>
      <c r="O7" s="381" t="s">
        <v>51</v>
      </c>
      <c r="P7" s="418" t="s">
        <v>50</v>
      </c>
      <c r="Q7" s="389" t="s">
        <v>49</v>
      </c>
      <c r="R7" s="390" t="s">
        <v>48</v>
      </c>
      <c r="S7" s="389" t="s">
        <v>181</v>
      </c>
      <c r="T7" s="391" t="s">
        <v>46</v>
      </c>
      <c r="U7" s="389" t="s">
        <v>45</v>
      </c>
      <c r="V7" s="380" t="s">
        <v>636</v>
      </c>
      <c r="W7" s="380"/>
      <c r="X7" s="380" t="s">
        <v>644</v>
      </c>
      <c r="Y7" s="380"/>
      <c r="Z7" s="380" t="s">
        <v>641</v>
      </c>
      <c r="AA7" s="380"/>
      <c r="AB7" s="380" t="s">
        <v>640</v>
      </c>
      <c r="AC7" s="380"/>
    </row>
    <row r="8" spans="1:29" s="25" customFormat="1" ht="88.5" customHeight="1">
      <c r="A8" s="13"/>
      <c r="B8" s="389"/>
      <c r="C8" s="389"/>
      <c r="D8" s="389"/>
      <c r="E8" s="418"/>
      <c r="F8" s="32" t="s">
        <v>41</v>
      </c>
      <c r="G8" s="31" t="s">
        <v>40</v>
      </c>
      <c r="H8" s="382"/>
      <c r="I8" s="392"/>
      <c r="J8" s="30" t="s">
        <v>43</v>
      </c>
      <c r="K8" s="29" t="s">
        <v>42</v>
      </c>
      <c r="L8" s="420"/>
      <c r="M8" s="28" t="s">
        <v>41</v>
      </c>
      <c r="N8" s="27" t="s">
        <v>40</v>
      </c>
      <c r="O8" s="382"/>
      <c r="P8" s="418"/>
      <c r="Q8" s="389"/>
      <c r="R8" s="390"/>
      <c r="S8" s="389"/>
      <c r="T8" s="392"/>
      <c r="U8" s="389"/>
      <c r="V8" s="26" t="s">
        <v>583</v>
      </c>
      <c r="W8" s="26" t="s">
        <v>39</v>
      </c>
      <c r="X8" s="26" t="s">
        <v>583</v>
      </c>
      <c r="Y8" s="26" t="s">
        <v>39</v>
      </c>
      <c r="Z8" s="26" t="s">
        <v>583</v>
      </c>
      <c r="AA8" s="26" t="s">
        <v>39</v>
      </c>
      <c r="AB8" s="26" t="s">
        <v>583</v>
      </c>
      <c r="AC8" s="26" t="s">
        <v>39</v>
      </c>
    </row>
    <row r="9" spans="1:29" s="15" customFormat="1" ht="157.5" customHeight="1">
      <c r="A9" s="23"/>
      <c r="B9" s="17" t="s">
        <v>679</v>
      </c>
      <c r="C9" s="22" t="s">
        <v>258</v>
      </c>
      <c r="D9" s="17" t="s">
        <v>259</v>
      </c>
      <c r="E9" s="18" t="s">
        <v>84</v>
      </c>
      <c r="F9" s="17">
        <v>2</v>
      </c>
      <c r="G9" s="17">
        <v>2</v>
      </c>
      <c r="H9" s="20" t="str">
        <f>INDEX([6]Listas!$L$4:$P$8,F9,G9)</f>
        <v>BAJA</v>
      </c>
      <c r="I9" s="21" t="s">
        <v>260</v>
      </c>
      <c r="J9" s="19" t="s">
        <v>12</v>
      </c>
      <c r="K9" s="278" t="str">
        <f>IF('[6]Evaluación de Controles'!F30="X","Probabilidad",IF('[6]Evaluación de Controles'!H30="X","Impacto",))</f>
        <v>Probabilidad</v>
      </c>
      <c r="L9" s="17">
        <f>'Evaluación de Controles'!X24</f>
        <v>70</v>
      </c>
      <c r="M9" s="17" t="e">
        <f>IF('[6]Evaluación de Controles'!F28="X",IF(L9&gt;75,IF(F9&gt;2,F9-2,IF(F9&gt;1,F9-1,F9)),IF(L9&gt;50,IF(F9&gt;1,F9-1,F9),F9)),F9)</f>
        <v>#REF!</v>
      </c>
      <c r="N9" s="17" t="e">
        <f>IF('[6]Evaluación de Controles'!H28="X",IF(L9&gt;75,IF(G9&gt;2,G9-2,IF(G9&gt;1,G9-1,G9)),IF(L9&gt;50,IF(G9&gt;1,G9-1,G9),G9)),G9)</f>
        <v>#REF!</v>
      </c>
      <c r="O9" s="20" t="e">
        <f>INDEX([6]Listas!$L$4:$P$8,M9,N9)</f>
        <v>#REF!</v>
      </c>
      <c r="P9" s="19" t="s">
        <v>141</v>
      </c>
      <c r="Q9" s="17" t="s">
        <v>261</v>
      </c>
      <c r="R9" s="18" t="s">
        <v>229</v>
      </c>
      <c r="S9" s="17" t="s">
        <v>262</v>
      </c>
      <c r="T9" s="17" t="s">
        <v>263</v>
      </c>
      <c r="U9" s="17" t="s">
        <v>264</v>
      </c>
      <c r="V9" s="65">
        <v>1</v>
      </c>
      <c r="W9" s="332" t="s">
        <v>712</v>
      </c>
      <c r="X9" s="65">
        <v>1</v>
      </c>
      <c r="Y9" s="268" t="s">
        <v>712</v>
      </c>
      <c r="Z9" s="65">
        <v>1</v>
      </c>
      <c r="AA9" s="268" t="s">
        <v>781</v>
      </c>
      <c r="AB9" s="65">
        <v>1</v>
      </c>
      <c r="AC9" s="268" t="s">
        <v>823</v>
      </c>
    </row>
    <row r="10" spans="1:29" s="15" customFormat="1" ht="111.75" customHeight="1">
      <c r="A10" s="23"/>
      <c r="B10" s="17" t="s">
        <v>265</v>
      </c>
      <c r="C10" s="22" t="s">
        <v>266</v>
      </c>
      <c r="D10" s="17" t="s">
        <v>267</v>
      </c>
      <c r="E10" s="18" t="s">
        <v>84</v>
      </c>
      <c r="F10" s="17">
        <v>3</v>
      </c>
      <c r="G10" s="17">
        <v>3</v>
      </c>
      <c r="H10" s="20" t="str">
        <f>INDEX([6]Listas!$L$4:$P$8,F10,G10)</f>
        <v>ALTA</v>
      </c>
      <c r="I10" s="21" t="s">
        <v>260</v>
      </c>
      <c r="J10" s="19" t="s">
        <v>12</v>
      </c>
      <c r="K10" s="278" t="str">
        <f>IF('[6]Evaluación de Controles'!F31="X","Probabilidad",IF('[6]Evaluación de Controles'!H31="X","Impacto",))</f>
        <v>Probabilidad</v>
      </c>
      <c r="L10" s="17">
        <f>'[6]Evaluación de Controles'!X31</f>
        <v>70</v>
      </c>
      <c r="M10" s="17">
        <f>IF('[6]Evaluación de Controles'!F31="X",IF(L10&gt;75,IF(F10&gt;2,F10-2,IF(F10&gt;1,F10-1,F10)),IF(L10&gt;50,IF(F10&gt;1,F10-1,F10),F10)),F10)</f>
        <v>2</v>
      </c>
      <c r="N10" s="17">
        <f>IF('[6]Evaluación de Controles'!H31="X",IF(L10&gt;75,IF(G10&gt;2,G10-2,IF(G10&gt;1,G10-1,G10)),IF(L10&gt;50,IF(G10&gt;1,G10-1,G10),G10)),G10)</f>
        <v>3</v>
      </c>
      <c r="O10" s="20" t="str">
        <f>INDEX([6]Listas!$L$4:$P$8,M10,N10)</f>
        <v>MODERADA</v>
      </c>
      <c r="P10" s="19" t="s">
        <v>141</v>
      </c>
      <c r="Q10" s="17" t="s">
        <v>268</v>
      </c>
      <c r="R10" s="18" t="s">
        <v>252</v>
      </c>
      <c r="S10" s="17" t="s">
        <v>269</v>
      </c>
      <c r="T10" s="17" t="s">
        <v>270</v>
      </c>
      <c r="U10" s="17" t="s">
        <v>264</v>
      </c>
      <c r="V10" s="65">
        <v>1</v>
      </c>
      <c r="W10" s="332" t="s">
        <v>712</v>
      </c>
      <c r="X10" s="65">
        <v>1</v>
      </c>
      <c r="Y10" s="268" t="s">
        <v>712</v>
      </c>
      <c r="Z10" s="65">
        <v>1</v>
      </c>
      <c r="AA10" s="268" t="s">
        <v>782</v>
      </c>
      <c r="AB10" s="65">
        <v>1</v>
      </c>
      <c r="AC10" s="268" t="s">
        <v>782</v>
      </c>
    </row>
    <row r="11" spans="1:29" s="15" customFormat="1" ht="152.25" customHeight="1">
      <c r="A11" s="23"/>
      <c r="B11" s="17" t="s">
        <v>271</v>
      </c>
      <c r="C11" s="22" t="s">
        <v>272</v>
      </c>
      <c r="D11" s="17" t="s">
        <v>273</v>
      </c>
      <c r="E11" s="18" t="s">
        <v>14</v>
      </c>
      <c r="F11" s="17">
        <v>3</v>
      </c>
      <c r="G11" s="17">
        <v>3</v>
      </c>
      <c r="H11" s="20" t="str">
        <f>INDEX([6]Listas!$L$4:$P$8,F11,G11)</f>
        <v>ALTA</v>
      </c>
      <c r="I11" s="21" t="s">
        <v>274</v>
      </c>
      <c r="J11" s="19" t="s">
        <v>12</v>
      </c>
      <c r="K11" s="278" t="str">
        <f>IF('[6]Evaluación de Controles'!F32="X","Probabilidad",IF('[6]Evaluación de Controles'!H32="X","Impacto",))</f>
        <v>Probabilidad</v>
      </c>
      <c r="L11" s="17">
        <f>'[6]Evaluación de Controles'!X32</f>
        <v>40</v>
      </c>
      <c r="M11" s="17">
        <f>IF('[6]Evaluación de Controles'!F32="X",IF(L11&gt;75,IF(F11&gt;2,F11-2,IF(F11&gt;1,F11-1,F11)),IF(L11&gt;50,IF(F11&gt;1,F11-1,F11),F11)),F11)</f>
        <v>3</v>
      </c>
      <c r="N11" s="17">
        <f>IF('[6]Evaluación de Controles'!H32="X",IF(L11&gt;75,IF(G11&gt;2,G11-2,IF(G11&gt;1,G11-1,G11)),IF(L11&gt;50,IF(G11&gt;1,G11-1,G11),G11)),G11)</f>
        <v>3</v>
      </c>
      <c r="O11" s="20" t="str">
        <f>INDEX([6]Listas!$L$4:$P$8,M11,N11)</f>
        <v>ALTA</v>
      </c>
      <c r="P11" s="19" t="s">
        <v>141</v>
      </c>
      <c r="Q11" s="17" t="s">
        <v>275</v>
      </c>
      <c r="R11" s="18" t="s">
        <v>252</v>
      </c>
      <c r="S11" s="17" t="s">
        <v>276</v>
      </c>
      <c r="T11" s="17" t="s">
        <v>277</v>
      </c>
      <c r="U11" s="17" t="s">
        <v>278</v>
      </c>
      <c r="V11" s="276">
        <v>1</v>
      </c>
      <c r="W11" s="373" t="s">
        <v>713</v>
      </c>
      <c r="X11" s="65">
        <v>1</v>
      </c>
      <c r="Y11" s="268" t="s">
        <v>730</v>
      </c>
      <c r="Z11" s="65">
        <v>1</v>
      </c>
      <c r="AA11" s="268" t="s">
        <v>783</v>
      </c>
      <c r="AB11" s="65">
        <v>1</v>
      </c>
      <c r="AC11" s="268" t="s">
        <v>824</v>
      </c>
    </row>
    <row r="12" spans="1:29" s="15" customFormat="1" ht="220.5" customHeight="1">
      <c r="A12" s="23"/>
      <c r="B12" s="280" t="s">
        <v>279</v>
      </c>
      <c r="C12" s="287" t="s">
        <v>280</v>
      </c>
      <c r="D12" s="280" t="s">
        <v>281</v>
      </c>
      <c r="E12" s="279" t="s">
        <v>14</v>
      </c>
      <c r="F12" s="280">
        <v>3</v>
      </c>
      <c r="G12" s="280">
        <v>2</v>
      </c>
      <c r="H12" s="277" t="str">
        <f>INDEX([6]Listas!$L$4:$P$8,F12,G12)</f>
        <v>MODERADA</v>
      </c>
      <c r="I12" s="288" t="s">
        <v>282</v>
      </c>
      <c r="J12" s="278" t="s">
        <v>12</v>
      </c>
      <c r="K12" s="278" t="str">
        <f>IF('[6]Evaluación de Controles'!F33="X","Probabilidad",IF('[6]Evaluación de Controles'!H33="X","Impacto",))</f>
        <v>Probabilidad</v>
      </c>
      <c r="L12" s="280">
        <f>'[6]Evaluación de Controles'!X33</f>
        <v>40</v>
      </c>
      <c r="M12" s="280">
        <f>IF('[6]Evaluación de Controles'!F33="X",IF(L12&gt;75,IF(F12&gt;2,F12-2,IF(F12&gt;1,F12-1,F12)),IF(L12&gt;50,IF(F12&gt;1,F12-1,F12),F12)),F12)</f>
        <v>3</v>
      </c>
      <c r="N12" s="280">
        <f>IF('[6]Evaluación de Controles'!H33="X",IF(L12&gt;75,IF(G12&gt;2,G12-2,IF(G12&gt;1,G12-1,G12)),IF(L12&gt;50,IF(G12&gt;1,G12-1,G12),G12)),G12)</f>
        <v>2</v>
      </c>
      <c r="O12" s="277" t="str">
        <f>INDEX([6]Listas!$L$4:$P$8,M12,N12)</f>
        <v>MODERADA</v>
      </c>
      <c r="P12" s="278" t="s">
        <v>141</v>
      </c>
      <c r="Q12" s="280" t="s">
        <v>283</v>
      </c>
      <c r="R12" s="279" t="s">
        <v>188</v>
      </c>
      <c r="S12" s="280" t="s">
        <v>276</v>
      </c>
      <c r="T12" s="280" t="s">
        <v>284</v>
      </c>
      <c r="U12" s="280" t="s">
        <v>278</v>
      </c>
      <c r="V12" s="65">
        <v>1</v>
      </c>
      <c r="W12" s="373" t="s">
        <v>714</v>
      </c>
      <c r="X12" s="65">
        <v>1</v>
      </c>
      <c r="Y12" s="268" t="s">
        <v>731</v>
      </c>
      <c r="Z12" s="65">
        <v>1</v>
      </c>
      <c r="AA12" s="268" t="s">
        <v>784</v>
      </c>
      <c r="AB12" s="65">
        <v>1</v>
      </c>
      <c r="AC12" s="268" t="s">
        <v>784</v>
      </c>
    </row>
    <row r="13" spans="1:29" s="15" customFormat="1" ht="12" customHeight="1">
      <c r="A13" s="23"/>
      <c r="B13" s="291"/>
      <c r="C13" s="292"/>
      <c r="D13" s="291"/>
      <c r="E13" s="293"/>
      <c r="F13" s="291"/>
      <c r="G13" s="291"/>
      <c r="H13" s="298"/>
      <c r="I13" s="294"/>
      <c r="J13" s="295"/>
      <c r="K13" s="295"/>
      <c r="L13" s="291"/>
      <c r="M13" s="291"/>
      <c r="N13" s="291"/>
      <c r="O13" s="298"/>
      <c r="P13" s="295"/>
      <c r="Q13" s="291"/>
      <c r="R13" s="293"/>
      <c r="S13" s="291"/>
      <c r="T13" s="291"/>
      <c r="U13" s="291"/>
    </row>
    <row r="14" spans="1:29">
      <c r="O14" s="1"/>
      <c r="P14" s="1"/>
      <c r="U14" s="1"/>
    </row>
    <row r="15" spans="1:29">
      <c r="F15" s="400" t="s">
        <v>6</v>
      </c>
      <c r="G15" s="400"/>
      <c r="H15" s="7">
        <f>COUNTIF(H10:H12,"BAJA")</f>
        <v>0</v>
      </c>
      <c r="I15" s="1"/>
      <c r="J15" s="1"/>
      <c r="M15" s="400" t="s">
        <v>6</v>
      </c>
      <c r="N15" s="400"/>
      <c r="O15" s="7">
        <f>COUNTIF(O10:O12,"BAJA")</f>
        <v>0</v>
      </c>
      <c r="P15" s="1"/>
      <c r="U15" s="1"/>
    </row>
    <row r="16" spans="1:29">
      <c r="F16" s="400" t="s">
        <v>5</v>
      </c>
      <c r="G16" s="400"/>
      <c r="H16" s="7">
        <f>COUNTIF(H10:H12,"MODERADA")</f>
        <v>1</v>
      </c>
      <c r="I16" s="1"/>
      <c r="J16" s="1"/>
      <c r="M16" s="400" t="s">
        <v>5</v>
      </c>
      <c r="N16" s="400"/>
      <c r="O16" s="7">
        <f>COUNTIF(O10:O12,"MODERADA")</f>
        <v>2</v>
      </c>
      <c r="P16" s="1"/>
      <c r="U16" s="1"/>
    </row>
    <row r="17" spans="2:21">
      <c r="B17" s="12"/>
      <c r="D17" s="12"/>
      <c r="F17" s="400" t="s">
        <v>4</v>
      </c>
      <c r="G17" s="400"/>
      <c r="H17" s="7">
        <f>COUNTIF(H10:H12,"ALTA")</f>
        <v>2</v>
      </c>
      <c r="I17" s="1"/>
      <c r="J17" s="1"/>
      <c r="M17" s="400" t="s">
        <v>4</v>
      </c>
      <c r="N17" s="400"/>
      <c r="O17" s="7">
        <f>COUNTIF(O10:O12,"ALTA")</f>
        <v>1</v>
      </c>
      <c r="P17" s="1"/>
      <c r="U17" s="1"/>
    </row>
    <row r="18" spans="2:21" ht="15.75">
      <c r="B18" s="11" t="s">
        <v>3</v>
      </c>
      <c r="D18" s="10" t="s">
        <v>2</v>
      </c>
      <c r="F18" s="400" t="s">
        <v>1</v>
      </c>
      <c r="G18" s="400"/>
      <c r="H18" s="7">
        <f>COUNTIF(H10:H12,"EXTREMA")</f>
        <v>0</v>
      </c>
      <c r="I18" s="1"/>
      <c r="J18" s="1"/>
      <c r="M18" s="400" t="s">
        <v>1</v>
      </c>
      <c r="N18" s="400"/>
      <c r="O18" s="7">
        <f>COUNTIF(O10:O12,"EXTREMA")</f>
        <v>0</v>
      </c>
      <c r="P18" s="1"/>
      <c r="U18" s="1"/>
    </row>
    <row r="19" spans="2:21">
      <c r="H19" s="1"/>
      <c r="I19" s="1"/>
      <c r="J19" s="1"/>
      <c r="O19" s="1"/>
      <c r="P19" s="1"/>
      <c r="U19" s="1"/>
    </row>
    <row r="20" spans="2:21" ht="15.75">
      <c r="B20" s="6"/>
      <c r="C20" s="5"/>
      <c r="H20" s="1"/>
      <c r="I20" s="1"/>
      <c r="J20" s="1"/>
      <c r="O20" s="1"/>
      <c r="P20" s="1"/>
      <c r="U20" s="1"/>
    </row>
    <row r="21" spans="2:21">
      <c r="H21" s="1"/>
      <c r="I21" s="1"/>
      <c r="J21" s="1"/>
      <c r="O21" s="1"/>
      <c r="P21" s="1"/>
      <c r="U21" s="1"/>
    </row>
    <row r="22" spans="2:21">
      <c r="H22" s="1"/>
      <c r="I22" s="1"/>
      <c r="J22" s="1"/>
      <c r="O22" s="1"/>
      <c r="P22" s="1"/>
      <c r="U22" s="1"/>
    </row>
    <row r="23" spans="2:21">
      <c r="H23" s="1"/>
      <c r="I23" s="1"/>
      <c r="J23" s="1"/>
      <c r="O23" s="1"/>
      <c r="P23" s="1"/>
      <c r="U23" s="1"/>
    </row>
    <row r="24" spans="2:21">
      <c r="H24" s="1"/>
      <c r="I24" s="1"/>
      <c r="J24" s="1"/>
      <c r="O24" s="1"/>
      <c r="P24" s="1"/>
      <c r="U24" s="1"/>
    </row>
    <row r="25" spans="2:21">
      <c r="H25" s="1"/>
      <c r="I25" s="1"/>
      <c r="J25" s="1"/>
      <c r="O25" s="1"/>
      <c r="P25" s="1"/>
      <c r="U25" s="1"/>
    </row>
    <row r="26" spans="2:21">
      <c r="H26" s="1"/>
      <c r="I26" s="1"/>
      <c r="J26" s="1"/>
      <c r="O26" s="1"/>
      <c r="P26" s="1"/>
      <c r="U26" s="1"/>
    </row>
    <row r="27" spans="2:21">
      <c r="H27" s="1"/>
      <c r="I27" s="1"/>
      <c r="J27" s="1"/>
      <c r="O27" s="1"/>
      <c r="P27" s="1"/>
      <c r="U27" s="1"/>
    </row>
    <row r="28" spans="2:21">
      <c r="H28" s="1"/>
      <c r="I28" s="1"/>
      <c r="J28" s="1"/>
      <c r="O28" s="1"/>
      <c r="P28" s="1"/>
      <c r="U28" s="1"/>
    </row>
    <row r="29" spans="2:21">
      <c r="H29" s="1"/>
      <c r="I29" s="1"/>
      <c r="J29" s="1"/>
      <c r="O29" s="1"/>
      <c r="P29" s="1"/>
      <c r="U29" s="1"/>
    </row>
    <row r="30" spans="2:21">
      <c r="H30" s="1"/>
      <c r="I30" s="1"/>
      <c r="J30" s="1"/>
      <c r="O30" s="1"/>
      <c r="P30" s="1"/>
      <c r="U30" s="1"/>
    </row>
    <row r="31" spans="2:21">
      <c r="H31" s="1"/>
      <c r="I31" s="1"/>
      <c r="J31" s="1"/>
      <c r="O31" s="1"/>
      <c r="P31" s="1"/>
      <c r="U31" s="1"/>
    </row>
    <row r="32" spans="2:21">
      <c r="H32" s="1"/>
      <c r="I32" s="1"/>
      <c r="J32" s="1"/>
      <c r="O32" s="1"/>
      <c r="P32" s="1"/>
      <c r="U32" s="1"/>
    </row>
    <row r="33" s="1" customFormat="1"/>
    <row r="34" s="1" customFormat="1"/>
    <row r="35" s="1" customFormat="1"/>
    <row r="36" s="1" customFormat="1"/>
    <row r="37" s="1" customFormat="1"/>
    <row r="38" s="1" customFormat="1"/>
  </sheetData>
  <mergeCells count="37">
    <mergeCell ref="B7:B8"/>
    <mergeCell ref="C7:C8"/>
    <mergeCell ref="D7:D8"/>
    <mergeCell ref="E7:E8"/>
    <mergeCell ref="E1:U1"/>
    <mergeCell ref="E2:U2"/>
    <mergeCell ref="O7:O8"/>
    <mergeCell ref="R7:R8"/>
    <mergeCell ref="F18:G18"/>
    <mergeCell ref="M18:N18"/>
    <mergeCell ref="H7:H8"/>
    <mergeCell ref="I7:I8"/>
    <mergeCell ref="J7:K7"/>
    <mergeCell ref="L7:L8"/>
    <mergeCell ref="M7:N7"/>
    <mergeCell ref="F16:G16"/>
    <mergeCell ref="M16:N16"/>
    <mergeCell ref="F17:G17"/>
    <mergeCell ref="M17:N17"/>
    <mergeCell ref="F7:G7"/>
    <mergeCell ref="F15:G15"/>
    <mergeCell ref="M15:N15"/>
    <mergeCell ref="Z7:AA7"/>
    <mergeCell ref="AB7:AC7"/>
    <mergeCell ref="D4:E4"/>
    <mergeCell ref="F4:Q4"/>
    <mergeCell ref="R4:S4"/>
    <mergeCell ref="T4:U4"/>
    <mergeCell ref="D5:E5"/>
    <mergeCell ref="F5:U5"/>
    <mergeCell ref="P7:P8"/>
    <mergeCell ref="Q7:Q8"/>
    <mergeCell ref="X7:Y7"/>
    <mergeCell ref="V7:W7"/>
    <mergeCell ref="S7:S8"/>
    <mergeCell ref="T7:T8"/>
    <mergeCell ref="U7:U8"/>
  </mergeCells>
  <conditionalFormatting sqref="E14:F1048576 F12:G13 E6:F6 M6:N6 F10:G10 M10:N1048576">
    <cfRule type="colorScale" priority="73">
      <colorScale>
        <cfvo type="num" val="1"/>
        <cfvo type="num" val="3"/>
        <cfvo type="num" val="5"/>
        <color theme="6" tint="-0.499984740745262"/>
        <color rgb="FFFFFF00"/>
        <color rgb="FFC00000"/>
      </colorScale>
    </cfRule>
  </conditionalFormatting>
  <conditionalFormatting sqref="F15:F18">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onditionalFormatting>
  <conditionalFormatting sqref="F7:G8 M7:N8">
    <cfRule type="colorScale" priority="16">
      <colorScale>
        <cfvo type="num" val="1"/>
        <cfvo type="num" val="3"/>
        <cfvo type="num" val="5"/>
        <color theme="6" tint="-0.499984740745262"/>
        <color rgb="FFFFFF00"/>
        <color rgb="FFC00000"/>
      </colorScale>
    </cfRule>
  </conditionalFormatting>
  <conditionalFormatting sqref="F9:G9">
    <cfRule type="colorScale" priority="15">
      <colorScale>
        <cfvo type="num" val="1"/>
        <cfvo type="num" val="3"/>
        <cfvo type="num" val="5"/>
        <color theme="6" tint="-0.499984740745262"/>
        <color rgb="FFFFFF00"/>
        <color rgb="FFC00000"/>
      </colorScale>
    </cfRule>
  </conditionalFormatting>
  <conditionalFormatting sqref="F11:G11">
    <cfRule type="colorScale" priority="25">
      <colorScale>
        <cfvo type="num" val="1"/>
        <cfvo type="num" val="3"/>
        <cfvo type="num" val="5"/>
        <color theme="6" tint="-0.499984740745262"/>
        <color rgb="FFFFFF00"/>
        <color rgb="FFC00000"/>
      </colorScale>
    </cfRule>
  </conditionalFormatting>
  <conditionalFormatting sqref="H6:H8 O6:O8">
    <cfRule type="cellIs" dxfId="146" priority="17" operator="equal">
      <formula>"EXTREMA"</formula>
    </cfRule>
    <cfRule type="cellIs" dxfId="145" priority="18" operator="equal">
      <formula>"ALTA"</formula>
    </cfRule>
    <cfRule type="cellIs" dxfId="144" priority="19" operator="equal">
      <formula>"MODERADA"</formula>
    </cfRule>
    <cfRule type="cellIs" dxfId="143" priority="20" operator="equal">
      <formula>"BAJA"</formula>
    </cfRule>
  </conditionalFormatting>
  <conditionalFormatting sqref="H9:H13 O9:O13">
    <cfRule type="cellIs" dxfId="142" priority="11" operator="equal">
      <formula>"EXTREMA"</formula>
    </cfRule>
    <cfRule type="cellIs" dxfId="141" priority="12" operator="equal">
      <formula>"ALTA"</formula>
    </cfRule>
    <cfRule type="cellIs" dxfId="140" priority="13" operator="equal">
      <formula>"MODERADA"</formula>
    </cfRule>
    <cfRule type="cellIs" dxfId="139" priority="14" operator="equal">
      <formula>"BAJA"</formula>
    </cfRule>
  </conditionalFormatting>
  <conditionalFormatting sqref="H14:H1048576">
    <cfRule type="cellIs" dxfId="138" priority="54" operator="equal">
      <formula>"EXTREMA"</formula>
    </cfRule>
    <cfRule type="cellIs" dxfId="137" priority="55" operator="equal">
      <formula>"ALTA"</formula>
    </cfRule>
    <cfRule type="cellIs" dxfId="136" priority="56" operator="equal">
      <formula>"MODERADA"</formula>
    </cfRule>
    <cfRule type="cellIs" dxfId="135"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34" priority="2" operator="equal">
      <formula>"EXTREMA"</formula>
    </cfRule>
    <cfRule type="cellIs" dxfId="133" priority="3" operator="equal">
      <formula>"ALTA"</formula>
    </cfRule>
    <cfRule type="cellIs" dxfId="132" priority="4" operator="equal">
      <formula>"MODERADA"</formula>
    </cfRule>
    <cfRule type="cellIs" dxfId="131" priority="5" operator="equal">
      <formula>"BAJA"</formula>
    </cfRule>
  </conditionalFormatting>
  <conditionalFormatting sqref="M15:M18">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9:N9">
    <cfRule type="colorScale" priority="6">
      <colorScale>
        <cfvo type="num" val="1"/>
        <cfvo type="num" val="3"/>
        <cfvo type="num" val="5"/>
        <color theme="6" tint="-0.499984740745262"/>
        <color rgb="FFFFFF00"/>
        <color rgb="FFC00000"/>
      </colorScale>
    </cfRule>
  </conditionalFormatting>
  <conditionalFormatting sqref="O14:O1048576">
    <cfRule type="cellIs" dxfId="130" priority="35" operator="equal">
      <formula>"EXTREMA"</formula>
    </cfRule>
    <cfRule type="cellIs" dxfId="129" priority="36" operator="equal">
      <formula>"ALTA"</formula>
    </cfRule>
    <cfRule type="cellIs" dxfId="128" priority="37" operator="equal">
      <formula>"MODERADA"</formula>
    </cfRule>
    <cfRule type="cellIs" dxfId="127" priority="38" operator="equal">
      <formula>"BAJA"</formula>
    </cfRule>
  </conditionalFormatting>
  <printOptions horizontalCentered="1"/>
  <pageMargins left="0.31496062992125984" right="0.19685039370078741" top="0.35433070866141736" bottom="0.19685039370078741" header="0.31496062992125984" footer="0.31496062992125984"/>
  <pageSetup paperSize="5" scale="43" fitToHeight="99"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autoPageBreaks="0" fitToPage="1"/>
  </sheetPr>
  <dimension ref="A1:AC57"/>
  <sheetViews>
    <sheetView showGridLines="0" topLeftCell="X12" zoomScale="60" zoomScaleNormal="60" workbookViewId="0">
      <selection activeCell="AC13" sqref="AC13"/>
    </sheetView>
  </sheetViews>
  <sheetFormatPr baseColWidth="10" defaultColWidth="11.42578125" defaultRowHeight="12"/>
  <cols>
    <col min="1" max="1" width="29" style="1" customWidth="1"/>
    <col min="2" max="2" width="32.28515625" style="1" customWidth="1"/>
    <col min="3" max="3" width="28.7109375" style="1" customWidth="1"/>
    <col min="4" max="4" width="25" style="1" customWidth="1"/>
    <col min="5" max="5" width="9.7109375" style="1" customWidth="1"/>
    <col min="6" max="8" width="6.7109375" style="1" customWidth="1"/>
    <col min="9" max="9" width="39.42578125" style="3" customWidth="1"/>
    <col min="10" max="10" width="9.7109375" style="4" customWidth="1"/>
    <col min="11" max="11" width="6.7109375" style="4" customWidth="1"/>
    <col min="12" max="15" width="6.7109375" style="1" customWidth="1"/>
    <col min="16" max="16" width="6.7109375" style="3" customWidth="1"/>
    <col min="17" max="17" width="24.85546875" style="3" customWidth="1"/>
    <col min="18" max="18" width="9.7109375" style="1" customWidth="1"/>
    <col min="19" max="19" width="17.7109375" style="1" customWidth="1"/>
    <col min="20" max="20" width="22.42578125" style="1" customWidth="1"/>
    <col min="21" max="21" width="22.5703125" style="1" customWidth="1"/>
    <col min="22" max="22" width="18.140625" style="2" customWidth="1"/>
    <col min="23" max="23" width="90.140625" style="1" customWidth="1"/>
    <col min="24" max="24" width="17.7109375" style="1" bestFit="1" customWidth="1"/>
    <col min="25" max="25" width="91.42578125" style="1" customWidth="1"/>
    <col min="26" max="26" width="17.7109375" style="1" bestFit="1" customWidth="1"/>
    <col min="27" max="27" width="75.5703125" style="1" customWidth="1"/>
    <col min="28" max="28" width="17.7109375" style="1" bestFit="1" customWidth="1"/>
    <col min="29" max="29" width="88" style="1" customWidth="1"/>
    <col min="30" max="30" width="61.140625" style="1" bestFit="1" customWidth="1"/>
    <col min="31" max="16384" width="11.42578125" style="1"/>
  </cols>
  <sheetData>
    <row r="1" spans="1:29" ht="20.25">
      <c r="B1" s="338"/>
      <c r="C1" s="338"/>
      <c r="D1" s="338"/>
      <c r="E1" s="338"/>
      <c r="F1" s="467" t="s">
        <v>303</v>
      </c>
      <c r="G1" s="467"/>
      <c r="H1" s="467"/>
      <c r="I1" s="467"/>
      <c r="J1" s="467"/>
      <c r="K1" s="467"/>
      <c r="L1" s="467"/>
      <c r="M1" s="467"/>
      <c r="N1" s="467"/>
      <c r="O1" s="467"/>
      <c r="P1" s="467"/>
      <c r="Q1" s="467"/>
      <c r="R1" s="467"/>
      <c r="S1" s="467"/>
      <c r="T1" s="467"/>
      <c r="U1" s="467"/>
      <c r="V1" s="467"/>
    </row>
    <row r="2" spans="1:29" ht="34.5" customHeight="1">
      <c r="B2" s="338"/>
      <c r="C2" s="338"/>
      <c r="D2" s="338"/>
      <c r="E2" s="338"/>
      <c r="F2" s="467" t="s">
        <v>304</v>
      </c>
      <c r="G2" s="467"/>
      <c r="H2" s="467"/>
      <c r="I2" s="467"/>
      <c r="J2" s="467"/>
      <c r="K2" s="467"/>
      <c r="L2" s="467"/>
      <c r="M2" s="467"/>
      <c r="N2" s="467"/>
      <c r="O2" s="467"/>
      <c r="P2" s="467"/>
      <c r="Q2" s="467"/>
      <c r="R2" s="467"/>
      <c r="S2" s="467"/>
      <c r="T2" s="467"/>
      <c r="U2" s="467"/>
      <c r="V2" s="467"/>
    </row>
    <row r="3" spans="1:29" ht="42" customHeight="1">
      <c r="B3" s="338"/>
      <c r="C3" s="338"/>
      <c r="D3" s="338"/>
      <c r="E3" s="338"/>
      <c r="H3" s="340"/>
      <c r="I3" s="340"/>
      <c r="J3" s="340"/>
      <c r="K3" s="340"/>
      <c r="L3" s="341"/>
      <c r="M3" s="340"/>
      <c r="N3" s="340"/>
      <c r="O3" s="340"/>
      <c r="P3" s="340"/>
      <c r="Q3" s="1"/>
      <c r="S3" s="3"/>
      <c r="T3" s="3"/>
      <c r="V3" s="1"/>
    </row>
    <row r="4" spans="1:29" ht="20.25" customHeight="1">
      <c r="B4" s="339"/>
      <c r="C4" s="339"/>
      <c r="D4" s="338"/>
      <c r="E4" s="342"/>
      <c r="F4" s="342"/>
      <c r="G4" s="342"/>
      <c r="H4" s="342"/>
      <c r="I4" s="342"/>
      <c r="J4" s="342"/>
      <c r="K4" s="342"/>
      <c r="L4" s="342"/>
      <c r="M4" s="342"/>
      <c r="N4" s="342"/>
      <c r="O4" s="342"/>
      <c r="P4" s="342"/>
      <c r="Q4" s="342"/>
      <c r="R4" s="342"/>
      <c r="S4" s="342"/>
      <c r="T4" s="342"/>
      <c r="U4" s="342"/>
      <c r="V4" s="339"/>
    </row>
    <row r="5" spans="1:29" s="344" customFormat="1" ht="24" customHeight="1">
      <c r="A5" s="343"/>
      <c r="D5" s="470" t="s">
        <v>65</v>
      </c>
      <c r="E5" s="471"/>
      <c r="F5" s="472" t="s">
        <v>207</v>
      </c>
      <c r="G5" s="472"/>
      <c r="H5" s="472"/>
      <c r="I5" s="472"/>
      <c r="J5" s="472"/>
      <c r="K5" s="472"/>
      <c r="L5" s="472"/>
      <c r="M5" s="472"/>
      <c r="N5" s="472"/>
      <c r="O5" s="472"/>
      <c r="P5" s="472"/>
      <c r="Q5" s="472"/>
      <c r="R5" s="473" t="s">
        <v>63</v>
      </c>
      <c r="S5" s="473"/>
      <c r="T5" s="468">
        <v>2024</v>
      </c>
      <c r="U5" s="468"/>
      <c r="V5" s="468"/>
    </row>
    <row r="6" spans="1:29" s="344" customFormat="1" ht="73.5" customHeight="1">
      <c r="A6" s="343"/>
      <c r="D6" s="470" t="s">
        <v>62</v>
      </c>
      <c r="E6" s="471"/>
      <c r="F6" s="469" t="s">
        <v>208</v>
      </c>
      <c r="G6" s="469"/>
      <c r="H6" s="469"/>
      <c r="I6" s="469"/>
      <c r="J6" s="469"/>
      <c r="K6" s="469"/>
      <c r="L6" s="469"/>
      <c r="M6" s="469"/>
      <c r="N6" s="469"/>
      <c r="O6" s="469"/>
      <c r="P6" s="469"/>
      <c r="Q6" s="469"/>
      <c r="R6" s="469"/>
      <c r="S6" s="469"/>
      <c r="T6" s="469"/>
      <c r="U6" s="469"/>
      <c r="V6" s="469"/>
    </row>
    <row r="7" spans="1:29" s="344" customFormat="1" ht="15">
      <c r="A7" s="343"/>
      <c r="B7" s="345"/>
      <c r="C7" s="345"/>
      <c r="I7" s="346"/>
      <c r="J7" s="347"/>
      <c r="K7" s="347"/>
      <c r="P7" s="346"/>
      <c r="Q7" s="346"/>
      <c r="V7" s="346"/>
    </row>
    <row r="8" spans="1:29" s="347" customFormat="1" ht="30" customHeight="1">
      <c r="A8" s="343"/>
      <c r="B8" s="460" t="s">
        <v>60</v>
      </c>
      <c r="C8" s="460" t="s">
        <v>59</v>
      </c>
      <c r="D8" s="460" t="s">
        <v>58</v>
      </c>
      <c r="E8" s="459" t="s">
        <v>209</v>
      </c>
      <c r="F8" s="460" t="s">
        <v>56</v>
      </c>
      <c r="G8" s="460"/>
      <c r="H8" s="457" t="s">
        <v>51</v>
      </c>
      <c r="I8" s="461" t="s">
        <v>55</v>
      </c>
      <c r="J8" s="463" t="s">
        <v>54</v>
      </c>
      <c r="K8" s="464"/>
      <c r="L8" s="465" t="s">
        <v>53</v>
      </c>
      <c r="M8" s="460" t="s">
        <v>52</v>
      </c>
      <c r="N8" s="460"/>
      <c r="O8" s="457" t="s">
        <v>51</v>
      </c>
      <c r="P8" s="459" t="s">
        <v>50</v>
      </c>
      <c r="Q8" s="460" t="s">
        <v>49</v>
      </c>
      <c r="R8" s="390" t="s">
        <v>48</v>
      </c>
      <c r="S8" s="460" t="s">
        <v>210</v>
      </c>
      <c r="T8" s="461" t="s">
        <v>46</v>
      </c>
      <c r="U8" s="460" t="s">
        <v>45</v>
      </c>
      <c r="V8" s="380" t="s">
        <v>636</v>
      </c>
      <c r="W8" s="380"/>
      <c r="X8" s="380" t="s">
        <v>637</v>
      </c>
      <c r="Y8" s="380"/>
      <c r="Z8" s="380" t="s">
        <v>641</v>
      </c>
      <c r="AA8" s="380"/>
      <c r="AB8" s="380" t="s">
        <v>640</v>
      </c>
      <c r="AC8" s="380"/>
    </row>
    <row r="9" spans="1:29" s="347" customFormat="1" ht="88.5" customHeight="1">
      <c r="A9" s="343"/>
      <c r="B9" s="460"/>
      <c r="C9" s="460"/>
      <c r="D9" s="460"/>
      <c r="E9" s="459"/>
      <c r="F9" s="350" t="s">
        <v>41</v>
      </c>
      <c r="G9" s="349" t="s">
        <v>40</v>
      </c>
      <c r="H9" s="458"/>
      <c r="I9" s="462"/>
      <c r="J9" s="348" t="s">
        <v>43</v>
      </c>
      <c r="K9" s="351" t="s">
        <v>42</v>
      </c>
      <c r="L9" s="466"/>
      <c r="M9" s="352" t="s">
        <v>41</v>
      </c>
      <c r="N9" s="353" t="s">
        <v>40</v>
      </c>
      <c r="O9" s="458"/>
      <c r="P9" s="459"/>
      <c r="Q9" s="460"/>
      <c r="R9" s="390"/>
      <c r="S9" s="460"/>
      <c r="T9" s="462"/>
      <c r="U9" s="460"/>
      <c r="V9" s="26" t="s">
        <v>583</v>
      </c>
      <c r="W9" s="26" t="s">
        <v>39</v>
      </c>
      <c r="X9" s="26" t="s">
        <v>583</v>
      </c>
      <c r="Y9" s="26" t="s">
        <v>39</v>
      </c>
      <c r="Z9" s="26" t="s">
        <v>583</v>
      </c>
      <c r="AA9" s="26" t="s">
        <v>39</v>
      </c>
      <c r="AB9" s="26" t="s">
        <v>583</v>
      </c>
      <c r="AC9" s="26" t="s">
        <v>39</v>
      </c>
    </row>
    <row r="10" spans="1:29" s="344" customFormat="1" ht="235.5" customHeight="1">
      <c r="A10" s="354"/>
      <c r="B10" s="355" t="s">
        <v>652</v>
      </c>
      <c r="C10" s="356" t="s">
        <v>651</v>
      </c>
      <c r="D10" s="355" t="s">
        <v>653</v>
      </c>
      <c r="E10" s="358" t="s">
        <v>97</v>
      </c>
      <c r="F10" s="357">
        <v>4</v>
      </c>
      <c r="G10" s="357">
        <v>2</v>
      </c>
      <c r="H10" s="359" t="str">
        <f>INDEX([7]Listas!$L$4:$P$8,F10,G10)</f>
        <v>ALTA</v>
      </c>
      <c r="I10" s="367" t="s">
        <v>654</v>
      </c>
      <c r="J10" s="361" t="s">
        <v>20</v>
      </c>
      <c r="K10" s="362" t="str">
        <f>IF('[7]Evaluación de Controles'!F37="X","Probabilidad",IF('[7]Evaluación de Controles'!H37="X","Impacto",))</f>
        <v>Probabilidad</v>
      </c>
      <c r="L10" s="357">
        <f>'[7]Evaluación de Controles'!X37</f>
        <v>25</v>
      </c>
      <c r="M10" s="357">
        <f>IF('[7]Evaluación de Controles'!F37="X",IF(L10&gt;75,IF(F10&gt;2,F10-2,IF(F10&gt;1,F10-1,F10)),IF(L10&gt;50,IF(F10&gt;1,F10-1,F10),F10)),F10)</f>
        <v>4</v>
      </c>
      <c r="N10" s="357">
        <f>IF('[7]Evaluación de Controles'!H37="X",IF(L10&gt;75,IF(G10&gt;2,G10-2,IF(G10&gt;1,G10-1,G10)),IF(L10&gt;50,IF(G10&gt;1,G10-1,G10),G10)),G10)</f>
        <v>2</v>
      </c>
      <c r="O10" s="359" t="str">
        <f>INDEX([7]Listas!$L$4:$P$8,M10,N10)</f>
        <v>ALTA</v>
      </c>
      <c r="P10" s="361" t="s">
        <v>507</v>
      </c>
      <c r="Q10" s="355" t="s">
        <v>659</v>
      </c>
      <c r="R10" s="358" t="s">
        <v>212</v>
      </c>
      <c r="S10" s="358" t="s">
        <v>213</v>
      </c>
      <c r="T10" s="355" t="s">
        <v>655</v>
      </c>
      <c r="U10" s="357" t="s">
        <v>214</v>
      </c>
      <c r="V10" s="363">
        <v>1</v>
      </c>
      <c r="W10" s="374" t="s">
        <v>689</v>
      </c>
      <c r="X10" s="363">
        <v>1</v>
      </c>
      <c r="Y10" s="331" t="s">
        <v>726</v>
      </c>
      <c r="Z10" s="363">
        <v>1</v>
      </c>
      <c r="AA10" s="331" t="s">
        <v>785</v>
      </c>
      <c r="AB10" s="363">
        <v>1</v>
      </c>
      <c r="AC10" s="364" t="s">
        <v>825</v>
      </c>
    </row>
    <row r="11" spans="1:29" s="344" customFormat="1" ht="204" customHeight="1">
      <c r="A11" s="354"/>
      <c r="B11" s="355" t="s">
        <v>656</v>
      </c>
      <c r="C11" s="356" t="s">
        <v>657</v>
      </c>
      <c r="D11" s="355" t="s">
        <v>658</v>
      </c>
      <c r="E11" s="358" t="s">
        <v>97</v>
      </c>
      <c r="F11" s="357">
        <v>1</v>
      </c>
      <c r="G11" s="357">
        <v>4</v>
      </c>
      <c r="H11" s="359" t="str">
        <f>INDEX([7]Listas!$L$4:$P$8,F11,G11)</f>
        <v>ALTA</v>
      </c>
      <c r="I11" s="367" t="s">
        <v>660</v>
      </c>
      <c r="J11" s="361" t="s">
        <v>12</v>
      </c>
      <c r="K11" s="362" t="str">
        <f>IF('[7]Evaluación de Controles'!F38="X","Probabilidad",IF('[7]Evaluación de Controles'!H38="X","Impacto",))</f>
        <v>Probabilidad</v>
      </c>
      <c r="L11" s="357">
        <f>'[7]Evaluación de Controles'!X38</f>
        <v>65</v>
      </c>
      <c r="M11" s="357">
        <f>IF('[7]Evaluación de Controles'!F38="X",IF(L11&gt;75,IF(F11&gt;2,F11-2,IF(F11&gt;1,F11-1,F11)),IF(L11&gt;50,IF(F11&gt;1,F11-1,F11),F11)),F11)</f>
        <v>1</v>
      </c>
      <c r="N11" s="357">
        <f>IF('(8) Contabilidad'!H29="X",IF(L11&gt;75,IF(G11&gt;2,G11-2,IF(G11&gt;1,G11-1,G11)),IF(L11&gt;50,IF(G11&gt;1,G11-1,G11),G11)),G11)</f>
        <v>4</v>
      </c>
      <c r="O11" s="359" t="str">
        <f>INDEX([7]Listas!$L$4:$P$8,M11,N11)</f>
        <v>ALTA</v>
      </c>
      <c r="P11" s="361" t="s">
        <v>507</v>
      </c>
      <c r="Q11" s="355" t="s">
        <v>661</v>
      </c>
      <c r="R11" s="358" t="s">
        <v>159</v>
      </c>
      <c r="S11" s="358" t="s">
        <v>216</v>
      </c>
      <c r="T11" s="355" t="s">
        <v>662</v>
      </c>
      <c r="U11" s="357" t="s">
        <v>629</v>
      </c>
      <c r="V11" s="363">
        <v>1</v>
      </c>
      <c r="W11" s="374" t="s">
        <v>690</v>
      </c>
      <c r="X11" s="363">
        <v>1</v>
      </c>
      <c r="Y11" s="331" t="s">
        <v>727</v>
      </c>
      <c r="Z11" s="363">
        <v>1</v>
      </c>
      <c r="AA11" s="331" t="s">
        <v>786</v>
      </c>
      <c r="AB11" s="363">
        <v>1</v>
      </c>
      <c r="AC11" s="331" t="s">
        <v>826</v>
      </c>
    </row>
    <row r="12" spans="1:29" s="344" customFormat="1" ht="183" customHeight="1">
      <c r="A12" s="354"/>
      <c r="B12" s="355" t="s">
        <v>666</v>
      </c>
      <c r="C12" s="356" t="s">
        <v>663</v>
      </c>
      <c r="D12" s="355" t="s">
        <v>669</v>
      </c>
      <c r="E12" s="358" t="s">
        <v>97</v>
      </c>
      <c r="F12" s="357">
        <v>5</v>
      </c>
      <c r="G12" s="357">
        <v>1</v>
      </c>
      <c r="H12" s="359" t="str">
        <f>INDEX([7]Listas!$L$4:$P$8,F12,G12)</f>
        <v>ALTA</v>
      </c>
      <c r="I12" s="360" t="s">
        <v>218</v>
      </c>
      <c r="J12" s="361" t="s">
        <v>166</v>
      </c>
      <c r="K12" s="362" t="str">
        <f>IF('[7]Evaluación de Controles'!F38="X","Probabilidad",IF('[7]Evaluación de Controles'!H38="X","Impacto",))</f>
        <v>Probabilidad</v>
      </c>
      <c r="L12" s="357">
        <f>'[7]Evaluación de Controles'!X38</f>
        <v>65</v>
      </c>
      <c r="M12" s="357">
        <f>IF('[7]Evaluación de Controles'!F38="X",IF(L12&gt;75,IF(F12&gt;2,F12-2,IF(F12&gt;1,F12-1,F12)),IF(L12&gt;50,IF(F12&gt;1,F12-1,F12),F12)),F12)</f>
        <v>4</v>
      </c>
      <c r="N12" s="357">
        <f>IF('[7]Evaluación de Controles'!H39="X",IF(L12&gt;75,IF(G12&gt;2,G12-2,IF(G12&gt;1,G12-1,G12)),IF(L12&gt;50,IF(G12&gt;1,G12-1,G12),G12)),G12)</f>
        <v>1</v>
      </c>
      <c r="O12" s="359" t="str">
        <f>INDEX([7]Listas!$L$4:$P$8,M12,N12)</f>
        <v>MODERADA</v>
      </c>
      <c r="P12" s="361" t="s">
        <v>507</v>
      </c>
      <c r="Q12" s="355" t="s">
        <v>664</v>
      </c>
      <c r="R12" s="358" t="s">
        <v>188</v>
      </c>
      <c r="S12" s="358" t="s">
        <v>213</v>
      </c>
      <c r="T12" s="355" t="s">
        <v>665</v>
      </c>
      <c r="U12" s="357" t="s">
        <v>635</v>
      </c>
      <c r="V12" s="363">
        <v>1</v>
      </c>
      <c r="W12" s="374" t="s">
        <v>691</v>
      </c>
      <c r="X12" s="363">
        <v>1</v>
      </c>
      <c r="Y12" s="331" t="s">
        <v>728</v>
      </c>
      <c r="Z12" s="363">
        <v>1</v>
      </c>
      <c r="AA12" s="331" t="s">
        <v>787</v>
      </c>
      <c r="AB12" s="363">
        <v>1</v>
      </c>
      <c r="AC12" s="331" t="s">
        <v>827</v>
      </c>
    </row>
    <row r="13" spans="1:29" s="344" customFormat="1" ht="186.75" customHeight="1">
      <c r="A13" s="354"/>
      <c r="B13" s="355" t="s">
        <v>667</v>
      </c>
      <c r="C13" s="356" t="s">
        <v>668</v>
      </c>
      <c r="D13" s="357" t="s">
        <v>670</v>
      </c>
      <c r="E13" s="358" t="s">
        <v>97</v>
      </c>
      <c r="F13" s="357">
        <v>5</v>
      </c>
      <c r="G13" s="357">
        <v>1</v>
      </c>
      <c r="H13" s="359" t="str">
        <f>INDEX([7]Listas!$L$4:$P$8,F13,G13)</f>
        <v>ALTA</v>
      </c>
      <c r="I13" s="360" t="s">
        <v>671</v>
      </c>
      <c r="J13" s="361" t="s">
        <v>166</v>
      </c>
      <c r="K13" s="362" t="str">
        <f>IF('[7]Evaluación de Controles'!F39="X","Probabilidad",IF('[7]Evaluación de Controles'!H39="X","Impacto",))</f>
        <v>Probabilidad</v>
      </c>
      <c r="L13" s="357">
        <f>'[7]Evaluación de Controles'!X39</f>
        <v>70</v>
      </c>
      <c r="M13" s="357">
        <f>IF('[7]Evaluación de Controles'!F39="X",IF(L13&gt;75,IF(F13&gt;2,F13-2,IF(F13&gt;1,F13-1,F13)),IF(L13&gt;50,IF(F13&gt;1,F13-1,F13),F13)),F13)</f>
        <v>4</v>
      </c>
      <c r="N13" s="357">
        <f>IF('[7]Evaluación de Controles'!H39="X",IF(L13&gt;75,IF(G13&gt;2,G13-2,IF(G13&gt;1,G13-1,G13)),IF(L13&gt;50,IF(G13&gt;1,G13-1,G13),G13)),G13)</f>
        <v>1</v>
      </c>
      <c r="O13" s="359" t="str">
        <f>INDEX([7]Listas!$L$4:$P$8,M13,N13)</f>
        <v>MODERADA</v>
      </c>
      <c r="P13" s="361" t="s">
        <v>507</v>
      </c>
      <c r="Q13" s="357" t="s">
        <v>672</v>
      </c>
      <c r="R13" s="358" t="s">
        <v>188</v>
      </c>
      <c r="S13" s="358" t="s">
        <v>213</v>
      </c>
      <c r="T13" s="357" t="s">
        <v>630</v>
      </c>
      <c r="U13" s="357" t="s">
        <v>673</v>
      </c>
      <c r="V13" s="363">
        <v>1</v>
      </c>
      <c r="W13" s="374" t="s">
        <v>692</v>
      </c>
      <c r="X13" s="363">
        <v>1</v>
      </c>
      <c r="Y13" s="331" t="s">
        <v>729</v>
      </c>
      <c r="Z13" s="363">
        <v>1</v>
      </c>
      <c r="AA13" s="331" t="s">
        <v>788</v>
      </c>
      <c r="AB13" s="363">
        <v>1</v>
      </c>
      <c r="AC13" s="331" t="s">
        <v>828</v>
      </c>
    </row>
    <row r="14" spans="1:29" s="344" customFormat="1" ht="114" hidden="1" customHeight="1">
      <c r="A14" s="354"/>
      <c r="B14" s="357"/>
      <c r="C14" s="356"/>
      <c r="D14" s="357"/>
      <c r="E14" s="357"/>
      <c r="F14" s="358"/>
      <c r="G14" s="357"/>
      <c r="H14" s="357"/>
      <c r="I14" s="359"/>
      <c r="J14" s="360"/>
      <c r="K14" s="361"/>
      <c r="L14" s="362"/>
      <c r="M14" s="357"/>
      <c r="N14" s="357"/>
      <c r="O14" s="357"/>
      <c r="P14" s="359"/>
      <c r="Q14" s="361"/>
      <c r="R14" s="357"/>
      <c r="S14" s="358"/>
      <c r="T14" s="357"/>
      <c r="U14" s="357"/>
      <c r="V14" s="357"/>
    </row>
    <row r="15" spans="1:29" s="344" customFormat="1" ht="97.5" hidden="1" customHeight="1">
      <c r="A15" s="354"/>
      <c r="B15" s="357"/>
      <c r="C15" s="356"/>
      <c r="D15" s="357"/>
      <c r="E15" s="357"/>
      <c r="F15" s="358"/>
      <c r="G15" s="357"/>
      <c r="H15" s="357"/>
      <c r="I15" s="359"/>
      <c r="J15" s="360"/>
      <c r="K15" s="361"/>
      <c r="L15" s="362"/>
      <c r="M15" s="357"/>
      <c r="N15" s="357"/>
      <c r="O15" s="357"/>
      <c r="P15" s="359"/>
      <c r="Q15" s="361"/>
      <c r="R15" s="357"/>
      <c r="S15" s="358"/>
      <c r="T15" s="357"/>
      <c r="U15" s="357"/>
      <c r="V15" s="357"/>
    </row>
    <row r="16" spans="1:29">
      <c r="B16" s="9"/>
      <c r="C16" s="9"/>
      <c r="D16" s="9"/>
      <c r="E16" s="9"/>
      <c r="F16" s="9"/>
      <c r="M16" s="8"/>
    </row>
    <row r="17" spans="2:22">
      <c r="B17" s="433"/>
      <c r="C17" s="433"/>
      <c r="D17" s="433"/>
      <c r="E17" s="433"/>
      <c r="F17" s="433"/>
      <c r="G17" s="400" t="s">
        <v>6</v>
      </c>
      <c r="H17" s="400"/>
      <c r="I17" s="7">
        <f>COUNTIF(H10:H13,"BAJA")</f>
        <v>0</v>
      </c>
      <c r="M17" s="9"/>
      <c r="N17" s="400" t="s">
        <v>6</v>
      </c>
      <c r="O17" s="400"/>
      <c r="P17" s="7">
        <f>COUNTIF(O10:O13,"BAJA")</f>
        <v>0</v>
      </c>
    </row>
    <row r="18" spans="2:22">
      <c r="G18" s="400" t="s">
        <v>5</v>
      </c>
      <c r="H18" s="400"/>
      <c r="I18" s="7">
        <f>COUNTIF(H10:H13,"MODERADA")</f>
        <v>0</v>
      </c>
      <c r="N18" s="400" t="s">
        <v>5</v>
      </c>
      <c r="O18" s="400"/>
      <c r="P18" s="7">
        <f>COUNTIF(O10:O13,"MODERADA")</f>
        <v>2</v>
      </c>
      <c r="Q18" s="1"/>
      <c r="V18" s="1"/>
    </row>
    <row r="19" spans="2:22">
      <c r="B19" s="12"/>
      <c r="E19" s="12"/>
      <c r="G19" s="400" t="s">
        <v>4</v>
      </c>
      <c r="H19" s="400"/>
      <c r="I19" s="7">
        <f>COUNTIF(H10:H13,"ALTA")</f>
        <v>4</v>
      </c>
      <c r="N19" s="400" t="s">
        <v>4</v>
      </c>
      <c r="O19" s="400"/>
      <c r="P19" s="7">
        <f>COUNTIF(O10:O13,"ALTA")</f>
        <v>2</v>
      </c>
      <c r="Q19" s="1"/>
      <c r="V19" s="1"/>
    </row>
    <row r="20" spans="2:22" ht="15.75">
      <c r="B20" s="11" t="s">
        <v>3</v>
      </c>
      <c r="E20" s="10" t="s">
        <v>2</v>
      </c>
      <c r="G20" s="400" t="s">
        <v>1</v>
      </c>
      <c r="H20" s="400"/>
      <c r="I20" s="7">
        <f>COUNTIF(H10:H13,"EXTREMA")</f>
        <v>0</v>
      </c>
      <c r="N20" s="400" t="s">
        <v>1</v>
      </c>
      <c r="O20" s="400"/>
      <c r="P20" s="7">
        <f>COUNTIF(O10:O13,"EXTREMA")</f>
        <v>0</v>
      </c>
      <c r="Q20" s="1"/>
      <c r="V20" s="1"/>
    </row>
    <row r="21" spans="2:22">
      <c r="P21" s="1"/>
      <c r="Q21" s="1"/>
      <c r="V21" s="1"/>
    </row>
    <row r="22" spans="2:22" ht="15.75">
      <c r="B22" s="365"/>
      <c r="C22" s="366"/>
      <c r="P22" s="1"/>
      <c r="Q22" s="1"/>
      <c r="V22" s="1"/>
    </row>
    <row r="23" spans="2:22">
      <c r="P23" s="1"/>
      <c r="Q23" s="1"/>
      <c r="V23" s="1"/>
    </row>
    <row r="24" spans="2:22">
      <c r="P24" s="1"/>
      <c r="Q24" s="1"/>
      <c r="V24" s="1"/>
    </row>
    <row r="25" spans="2:22">
      <c r="P25" s="1"/>
      <c r="Q25" s="1"/>
      <c r="V25" s="1"/>
    </row>
    <row r="26" spans="2:22">
      <c r="P26" s="1"/>
      <c r="Q26" s="1"/>
      <c r="V26" s="1"/>
    </row>
    <row r="27" spans="2:22">
      <c r="P27" s="1"/>
      <c r="Q27" s="1"/>
      <c r="V27" s="1"/>
    </row>
    <row r="28" spans="2:22">
      <c r="P28" s="1"/>
      <c r="Q28" s="1"/>
      <c r="V28" s="1"/>
    </row>
    <row r="29" spans="2:22">
      <c r="P29" s="1"/>
      <c r="Q29" s="1"/>
      <c r="V29" s="1"/>
    </row>
    <row r="30" spans="2:22">
      <c r="P30" s="1"/>
      <c r="Q30" s="1"/>
      <c r="V30" s="1"/>
    </row>
    <row r="31" spans="2:22">
      <c r="P31" s="1"/>
      <c r="Q31" s="1"/>
      <c r="V31" s="1"/>
    </row>
    <row r="32" spans="2:22">
      <c r="P32" s="1"/>
      <c r="Q32" s="1"/>
      <c r="V32" s="1"/>
    </row>
    <row r="33" spans="9:22">
      <c r="P33" s="1"/>
      <c r="Q33" s="1"/>
      <c r="V33" s="1"/>
    </row>
    <row r="34" spans="9:22">
      <c r="I34" s="1"/>
      <c r="J34" s="1"/>
      <c r="K34" s="1"/>
      <c r="P34" s="1"/>
      <c r="Q34" s="1"/>
      <c r="V34" s="1"/>
    </row>
    <row r="35" spans="9:22">
      <c r="I35" s="1"/>
      <c r="J35" s="1"/>
      <c r="K35" s="1"/>
      <c r="P35" s="1"/>
      <c r="Q35" s="1"/>
      <c r="V35" s="1"/>
    </row>
    <row r="36" spans="9:22">
      <c r="I36" s="1"/>
      <c r="J36" s="1"/>
      <c r="K36" s="1"/>
      <c r="P36" s="1"/>
      <c r="Q36" s="1"/>
      <c r="V36" s="1"/>
    </row>
    <row r="37" spans="9:22">
      <c r="I37" s="1"/>
      <c r="J37" s="1"/>
      <c r="K37" s="1"/>
      <c r="P37" s="1"/>
      <c r="Q37" s="1"/>
      <c r="V37" s="1"/>
    </row>
    <row r="38" spans="9:22">
      <c r="I38" s="1"/>
      <c r="J38" s="1"/>
      <c r="K38" s="1"/>
      <c r="P38" s="1"/>
      <c r="Q38" s="1"/>
      <c r="V38" s="1"/>
    </row>
    <row r="39" spans="9:22">
      <c r="I39" s="1"/>
      <c r="J39" s="1"/>
      <c r="K39" s="1"/>
      <c r="P39" s="1"/>
      <c r="Q39" s="1"/>
      <c r="V39" s="1"/>
    </row>
    <row r="40" spans="9:22">
      <c r="I40" s="1"/>
      <c r="J40" s="1"/>
      <c r="K40" s="1"/>
      <c r="P40" s="1"/>
      <c r="Q40" s="1"/>
      <c r="V40" s="1"/>
    </row>
    <row r="41" spans="9:22">
      <c r="I41" s="1"/>
      <c r="J41" s="1"/>
      <c r="K41" s="1"/>
      <c r="P41" s="1"/>
      <c r="Q41" s="1"/>
      <c r="V41" s="1"/>
    </row>
    <row r="42" spans="9:22">
      <c r="I42" s="1"/>
      <c r="J42" s="1"/>
      <c r="K42" s="1"/>
      <c r="P42" s="1"/>
      <c r="Q42" s="1"/>
      <c r="V42" s="1"/>
    </row>
    <row r="43" spans="9:22">
      <c r="I43" s="1"/>
      <c r="J43" s="1"/>
      <c r="K43" s="1"/>
      <c r="P43" s="1"/>
      <c r="Q43" s="1"/>
      <c r="V43" s="1"/>
    </row>
    <row r="44" spans="9:22">
      <c r="I44" s="1"/>
      <c r="J44" s="1"/>
      <c r="K44" s="1"/>
      <c r="P44" s="1"/>
      <c r="Q44" s="1"/>
      <c r="V44" s="1"/>
    </row>
    <row r="45" spans="9:22">
      <c r="I45" s="1"/>
      <c r="J45" s="1"/>
      <c r="K45" s="1"/>
      <c r="P45" s="1"/>
      <c r="Q45" s="1"/>
      <c r="V45" s="1"/>
    </row>
    <row r="46" spans="9:22">
      <c r="I46" s="1"/>
      <c r="J46" s="1"/>
      <c r="K46" s="1"/>
      <c r="P46" s="1"/>
      <c r="Q46" s="1"/>
      <c r="V46" s="1"/>
    </row>
    <row r="47" spans="9:22">
      <c r="I47" s="1"/>
      <c r="J47" s="1"/>
      <c r="K47" s="1"/>
      <c r="P47" s="1"/>
      <c r="Q47" s="1"/>
      <c r="V47" s="1"/>
    </row>
    <row r="48" spans="9:22">
      <c r="I48" s="1"/>
      <c r="J48" s="1"/>
      <c r="K48" s="1"/>
      <c r="P48" s="1"/>
      <c r="Q48" s="1"/>
      <c r="V48" s="1"/>
    </row>
    <row r="49" s="1" customFormat="1"/>
    <row r="50" s="1" customFormat="1"/>
    <row r="51" s="1" customFormat="1"/>
    <row r="52" s="1" customFormat="1"/>
    <row r="53" s="1" customFormat="1"/>
    <row r="54" s="1" customFormat="1"/>
    <row r="55" s="1" customFormat="1"/>
    <row r="56" s="1" customFormat="1"/>
    <row r="57" s="1" customFormat="1"/>
  </sheetData>
  <mergeCells count="38">
    <mergeCell ref="D5:E5"/>
    <mergeCell ref="F5:Q5"/>
    <mergeCell ref="R5:S5"/>
    <mergeCell ref="Q8:Q9"/>
    <mergeCell ref="D6:E6"/>
    <mergeCell ref="F1:V1"/>
    <mergeCell ref="F2:V2"/>
    <mergeCell ref="V8:W8"/>
    <mergeCell ref="T5:V5"/>
    <mergeCell ref="U8:U9"/>
    <mergeCell ref="S8:S9"/>
    <mergeCell ref="T8:T9"/>
    <mergeCell ref="F6:V6"/>
    <mergeCell ref="B17:F17"/>
    <mergeCell ref="G17:H17"/>
    <mergeCell ref="N17:O17"/>
    <mergeCell ref="R8:R9"/>
    <mergeCell ref="E8:E9"/>
    <mergeCell ref="F8:G8"/>
    <mergeCell ref="H8:H9"/>
    <mergeCell ref="I8:I9"/>
    <mergeCell ref="D8:D9"/>
    <mergeCell ref="J8:K8"/>
    <mergeCell ref="L8:L9"/>
    <mergeCell ref="M8:N8"/>
    <mergeCell ref="B8:B9"/>
    <mergeCell ref="C8:C9"/>
    <mergeCell ref="Z8:AA8"/>
    <mergeCell ref="AB8:AC8"/>
    <mergeCell ref="O8:O9"/>
    <mergeCell ref="P8:P9"/>
    <mergeCell ref="X8:Y8"/>
    <mergeCell ref="G20:H20"/>
    <mergeCell ref="N20:O20"/>
    <mergeCell ref="G18:H18"/>
    <mergeCell ref="N18:O18"/>
    <mergeCell ref="G19:H19"/>
    <mergeCell ref="N19:O19"/>
  </mergeCells>
  <conditionalFormatting sqref="F7:G7 G14:H15 F10:G13 N14:O15 M10:N13">
    <cfRule type="colorScale" priority="68">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F16:G1048576 N7:O7 N16:O1048576">
    <cfRule type="colorScale" priority="77">
      <colorScale>
        <cfvo type="num" val="1"/>
        <cfvo type="num" val="3"/>
        <cfvo type="num" val="5"/>
        <color theme="6" tint="-0.499984740745262"/>
        <color rgb="FFFFFF00"/>
        <color rgb="FFC00000"/>
      </colorScale>
    </cfRule>
  </conditionalFormatting>
  <conditionalFormatting sqref="G17:G20">
    <cfRule type="colorScale" priority="4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onditionalFormatting>
  <conditionalFormatting sqref="H10:H13 O10:O13 I14:I15 P14:P15">
    <cfRule type="cellIs" dxfId="126" priority="16" operator="equal">
      <formula>"EXTREMA"</formula>
    </cfRule>
    <cfRule type="cellIs" dxfId="125" priority="17" operator="equal">
      <formula>"ALTA"</formula>
    </cfRule>
    <cfRule type="cellIs" dxfId="124" priority="18" operator="equal">
      <formula>"MODERADA"</formula>
    </cfRule>
    <cfRule type="cellIs" dxfId="123" priority="19" operator="equal">
      <formula>"BAJA"</formula>
    </cfRule>
  </conditionalFormatting>
  <conditionalFormatting sqref="I7 P7 H8:H9 O8:O9">
    <cfRule type="cellIs" dxfId="122" priority="7" operator="equal">
      <formula>"EXTREMA"</formula>
    </cfRule>
    <cfRule type="cellIs" dxfId="121" priority="8" operator="equal">
      <formula>"ALTA"</formula>
    </cfRule>
    <cfRule type="cellIs" dxfId="120" priority="9" operator="equal">
      <formula>"MODERADA"</formula>
    </cfRule>
    <cfRule type="cellIs" dxfId="119" priority="10" operator="equal">
      <formula>"BAJA"</formula>
    </cfRule>
  </conditionalFormatting>
  <conditionalFormatting sqref="I16:I1048576">
    <cfRule type="cellIs" dxfId="118" priority="44" operator="equal">
      <formula>"EXTREMA"</formula>
    </cfRule>
    <cfRule type="cellIs" dxfId="117" priority="45" operator="equal">
      <formula>"ALTA"</formula>
    </cfRule>
    <cfRule type="cellIs" dxfId="116" priority="46" operator="equal">
      <formula>"MODERADA"</formula>
    </cfRule>
    <cfRule type="cellIs" dxfId="115" priority="47" operator="equal">
      <formula>"BAJA"</formula>
    </cfRule>
  </conditionalFormatting>
  <conditionalFormatting sqref="I3:J3 Q3:R3">
    <cfRule type="colorScale" priority="1">
      <colorScale>
        <cfvo type="num" val="1"/>
        <cfvo type="num" val="3"/>
        <cfvo type="num" val="5"/>
        <color theme="6" tint="-0.499984740745262"/>
        <color rgb="FFFFFF00"/>
        <color rgb="FFC00000"/>
      </colorScale>
    </cfRule>
  </conditionalFormatting>
  <conditionalFormatting sqref="L3 S3">
    <cfRule type="cellIs" dxfId="114" priority="2" operator="equal">
      <formula>"EXTREMA"</formula>
    </cfRule>
    <cfRule type="cellIs" dxfId="113" priority="3" operator="equal">
      <formula>"ALTA"</formula>
    </cfRule>
    <cfRule type="cellIs" dxfId="112" priority="4" operator="equal">
      <formula>"MODERADA"</formula>
    </cfRule>
    <cfRule type="cellIs" dxfId="111" priority="5" operator="equal">
      <formula>"BAJA"</formula>
    </cfRule>
  </conditionalFormatting>
  <conditionalFormatting sqref="N17:N20">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onditionalFormatting>
  <conditionalFormatting sqref="P16:P1048576">
    <cfRule type="cellIs" dxfId="110" priority="20" operator="equal">
      <formula>"EXTREMA"</formula>
    </cfRule>
    <cfRule type="cellIs" dxfId="109" priority="21" operator="equal">
      <formula>"ALTA"</formula>
    </cfRule>
    <cfRule type="cellIs" dxfId="108" priority="22" operator="equal">
      <formula>"MODERADA"</formula>
    </cfRule>
    <cfRule type="cellIs" dxfId="107" priority="23" operator="equal">
      <formula>"BAJA"</formula>
    </cfRule>
  </conditionalFormatting>
  <printOptions horizontalCentered="1"/>
  <pageMargins left="0.11811023622047245" right="0.23622047244094491" top="0.35433070866141736" bottom="0.39370078740157483" header="0.31496062992125984" footer="0.31496062992125984"/>
  <pageSetup paperSize="5" scale="44" fitToHeight="99"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BE58"/>
  <sheetViews>
    <sheetView showGridLines="0" topLeftCell="Z13" zoomScale="70" zoomScaleNormal="70" workbookViewId="0">
      <selection activeCell="AC15" sqref="AC15"/>
    </sheetView>
  </sheetViews>
  <sheetFormatPr baseColWidth="10" defaultColWidth="11.42578125" defaultRowHeight="12"/>
  <cols>
    <col min="1" max="1" width="28.85546875" style="1" customWidth="1"/>
    <col min="2" max="3" width="21.7109375" style="1" customWidth="1"/>
    <col min="4" max="4" width="24.28515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0.5703125" style="1" customWidth="1"/>
    <col min="20" max="20" width="16.7109375" style="1" customWidth="1"/>
    <col min="21" max="21" width="16.5703125" style="2" bestFit="1" customWidth="1"/>
    <col min="22" max="22" width="17.140625" style="1" bestFit="1" customWidth="1"/>
    <col min="23" max="23" width="82.42578125" style="1" customWidth="1"/>
    <col min="24" max="24" width="17.140625" style="1" bestFit="1" customWidth="1"/>
    <col min="25" max="25" width="114.42578125" style="1" bestFit="1" customWidth="1"/>
    <col min="26" max="26" width="17.140625" style="1" bestFit="1" customWidth="1"/>
    <col min="27" max="27" width="65.42578125" style="1" customWidth="1"/>
    <col min="28" max="28" width="17.140625" style="1" bestFit="1" customWidth="1"/>
    <col min="29" max="29" width="74" style="1" customWidth="1"/>
    <col min="30" max="16384" width="11.42578125" style="1"/>
  </cols>
  <sheetData>
    <row r="1" spans="1:57" ht="20.25" customHeight="1">
      <c r="B1" s="43"/>
      <c r="C1" s="43"/>
      <c r="D1" s="43"/>
      <c r="E1" s="417" t="s">
        <v>303</v>
      </c>
      <c r="F1" s="417"/>
      <c r="G1" s="417"/>
      <c r="H1" s="417"/>
      <c r="I1" s="417"/>
      <c r="J1" s="417"/>
      <c r="K1" s="417"/>
      <c r="L1" s="417"/>
      <c r="M1" s="417"/>
      <c r="N1" s="417"/>
      <c r="O1" s="417"/>
      <c r="P1" s="417"/>
      <c r="Q1" s="417"/>
      <c r="R1" s="417"/>
      <c r="S1" s="417"/>
      <c r="T1" s="417"/>
      <c r="U1" s="417"/>
    </row>
    <row r="2" spans="1:57" ht="32.25" customHeight="1">
      <c r="B2" s="43"/>
      <c r="C2" s="43"/>
      <c r="D2" s="43"/>
      <c r="E2" s="417" t="s">
        <v>304</v>
      </c>
      <c r="F2" s="417"/>
      <c r="G2" s="417"/>
      <c r="H2" s="417"/>
      <c r="I2" s="417"/>
      <c r="J2" s="417"/>
      <c r="K2" s="417"/>
      <c r="L2" s="417"/>
      <c r="M2" s="417"/>
      <c r="N2" s="417"/>
      <c r="O2" s="417"/>
      <c r="P2" s="417"/>
      <c r="Q2" s="417"/>
      <c r="R2" s="417"/>
      <c r="S2" s="417"/>
      <c r="T2" s="417"/>
      <c r="U2" s="417"/>
    </row>
    <row r="3" spans="1:57" ht="41.25" customHeight="1">
      <c r="B3" s="43"/>
      <c r="C3" s="43"/>
      <c r="D3" s="43"/>
      <c r="G3" s="36"/>
      <c r="H3" s="36"/>
      <c r="I3" s="36"/>
      <c r="J3" s="36"/>
      <c r="K3" s="37"/>
      <c r="L3" s="36"/>
      <c r="M3" s="36"/>
      <c r="N3" s="36"/>
      <c r="O3" s="36"/>
      <c r="P3" s="1"/>
      <c r="R3" s="3"/>
      <c r="S3" s="3"/>
      <c r="U3" s="1"/>
    </row>
    <row r="4" spans="1:57" ht="11.25" customHeight="1">
      <c r="B4" s="38"/>
      <c r="C4" s="38"/>
      <c r="D4" s="59"/>
      <c r="E4" s="59"/>
      <c r="F4" s="59"/>
      <c r="G4" s="59"/>
      <c r="H4" s="59"/>
      <c r="I4" s="59"/>
      <c r="J4" s="59"/>
      <c r="K4" s="59"/>
      <c r="L4" s="59"/>
      <c r="M4" s="59"/>
      <c r="N4" s="59"/>
      <c r="O4" s="59"/>
      <c r="P4" s="59"/>
      <c r="Q4" s="59"/>
      <c r="R4" s="59"/>
      <c r="S4" s="59"/>
      <c r="T4" s="59"/>
      <c r="U4" s="38"/>
    </row>
    <row r="5" spans="1:57" ht="13.5" customHeight="1" thickBot="1">
      <c r="D5" s="36"/>
      <c r="E5" s="36"/>
      <c r="F5" s="36"/>
      <c r="G5" s="36"/>
      <c r="H5" s="37"/>
      <c r="I5" s="36"/>
      <c r="J5" s="36"/>
      <c r="K5" s="36"/>
      <c r="L5" s="36"/>
    </row>
    <row r="6" spans="1:57" s="15" customFormat="1" ht="24" customHeight="1">
      <c r="A6" s="13"/>
      <c r="D6" s="281" t="s">
        <v>65</v>
      </c>
      <c r="E6" s="442" t="s">
        <v>133</v>
      </c>
      <c r="F6" s="442"/>
      <c r="G6" s="442"/>
      <c r="H6" s="442"/>
      <c r="I6" s="442"/>
      <c r="J6" s="442"/>
      <c r="K6" s="442"/>
      <c r="L6" s="442"/>
      <c r="M6" s="442"/>
      <c r="N6" s="442"/>
      <c r="O6" s="442"/>
      <c r="P6" s="442"/>
      <c r="Q6" s="443" t="s">
        <v>63</v>
      </c>
      <c r="R6" s="443"/>
      <c r="S6" s="444">
        <v>2024</v>
      </c>
      <c r="T6" s="444"/>
      <c r="U6" s="445"/>
    </row>
    <row r="7" spans="1:57" s="15" customFormat="1" ht="38.25" customHeight="1" thickBot="1">
      <c r="A7" s="13"/>
      <c r="D7" s="282" t="s">
        <v>62</v>
      </c>
      <c r="E7" s="451" t="s">
        <v>132</v>
      </c>
      <c r="F7" s="451"/>
      <c r="G7" s="451"/>
      <c r="H7" s="451"/>
      <c r="I7" s="451"/>
      <c r="J7" s="451"/>
      <c r="K7" s="451"/>
      <c r="L7" s="451"/>
      <c r="M7" s="451"/>
      <c r="N7" s="451"/>
      <c r="O7" s="451"/>
      <c r="P7" s="451"/>
      <c r="Q7" s="451"/>
      <c r="R7" s="451"/>
      <c r="S7" s="451"/>
      <c r="T7" s="451"/>
      <c r="U7" s="452"/>
    </row>
    <row r="8" spans="1:57" s="15" customFormat="1" ht="15">
      <c r="A8" s="13"/>
      <c r="B8" s="34"/>
      <c r="C8" s="34"/>
      <c r="H8" s="33"/>
      <c r="I8" s="25"/>
      <c r="J8" s="25"/>
      <c r="O8" s="33"/>
      <c r="P8" s="33"/>
      <c r="U8" s="33"/>
    </row>
    <row r="9" spans="1:57" s="25" customFormat="1" ht="30" customHeight="1">
      <c r="A9" s="13"/>
      <c r="B9" s="389" t="s">
        <v>60</v>
      </c>
      <c r="C9" s="389" t="s">
        <v>59</v>
      </c>
      <c r="D9" s="389" t="s">
        <v>58</v>
      </c>
      <c r="E9" s="418" t="s">
        <v>57</v>
      </c>
      <c r="F9" s="389" t="s">
        <v>56</v>
      </c>
      <c r="G9" s="389"/>
      <c r="H9" s="381" t="s">
        <v>51</v>
      </c>
      <c r="I9" s="391" t="s">
        <v>55</v>
      </c>
      <c r="J9" s="393" t="s">
        <v>54</v>
      </c>
      <c r="K9" s="394"/>
      <c r="L9" s="419" t="s">
        <v>53</v>
      </c>
      <c r="M9" s="389" t="s">
        <v>52</v>
      </c>
      <c r="N9" s="389"/>
      <c r="O9" s="381" t="s">
        <v>51</v>
      </c>
      <c r="P9" s="418" t="s">
        <v>50</v>
      </c>
      <c r="Q9" s="389" t="s">
        <v>49</v>
      </c>
      <c r="R9" s="390" t="s">
        <v>48</v>
      </c>
      <c r="S9" s="389" t="s">
        <v>47</v>
      </c>
      <c r="T9" s="391" t="s">
        <v>46</v>
      </c>
      <c r="U9" s="389" t="s">
        <v>45</v>
      </c>
      <c r="V9" s="380" t="s">
        <v>636</v>
      </c>
      <c r="W9" s="380"/>
      <c r="X9" s="380" t="s">
        <v>637</v>
      </c>
      <c r="Y9" s="380"/>
      <c r="Z9" s="380" t="s">
        <v>646</v>
      </c>
      <c r="AA9" s="380"/>
      <c r="AB9" s="380" t="s">
        <v>645</v>
      </c>
      <c r="AC9" s="380"/>
    </row>
    <row r="10" spans="1:57" s="25" customFormat="1" ht="98.25" customHeight="1">
      <c r="A10" s="13"/>
      <c r="B10" s="389"/>
      <c r="C10" s="389"/>
      <c r="D10" s="389"/>
      <c r="E10" s="418"/>
      <c r="F10" s="32" t="s">
        <v>41</v>
      </c>
      <c r="G10" s="31" t="s">
        <v>40</v>
      </c>
      <c r="H10" s="382"/>
      <c r="I10" s="392"/>
      <c r="J10" s="30" t="s">
        <v>43</v>
      </c>
      <c r="K10" s="29" t="s">
        <v>42</v>
      </c>
      <c r="L10" s="420"/>
      <c r="M10" s="28" t="s">
        <v>41</v>
      </c>
      <c r="N10" s="27" t="s">
        <v>40</v>
      </c>
      <c r="O10" s="382"/>
      <c r="P10" s="418"/>
      <c r="Q10" s="389"/>
      <c r="R10" s="390"/>
      <c r="S10" s="389"/>
      <c r="T10" s="392"/>
      <c r="U10" s="389"/>
      <c r="V10" s="26" t="s">
        <v>583</v>
      </c>
      <c r="W10" s="26" t="s">
        <v>39</v>
      </c>
      <c r="X10" s="26" t="s">
        <v>583</v>
      </c>
      <c r="Y10" s="26" t="s">
        <v>39</v>
      </c>
      <c r="Z10" s="26" t="s">
        <v>583</v>
      </c>
      <c r="AA10" s="26" t="s">
        <v>39</v>
      </c>
      <c r="AB10" s="26" t="s">
        <v>583</v>
      </c>
      <c r="AC10" s="26" t="s">
        <v>39</v>
      </c>
    </row>
    <row r="11" spans="1:57" s="15" customFormat="1" ht="233.25" customHeight="1">
      <c r="A11" s="23"/>
      <c r="B11" s="17" t="s">
        <v>230</v>
      </c>
      <c r="C11" s="22" t="s">
        <v>131</v>
      </c>
      <c r="D11" s="17" t="s">
        <v>130</v>
      </c>
      <c r="E11" s="18" t="s">
        <v>73</v>
      </c>
      <c r="F11" s="17">
        <v>1</v>
      </c>
      <c r="G11" s="17">
        <v>3</v>
      </c>
      <c r="H11" s="20" t="str">
        <f>INDEX([5]Listas!$L$4:$P$8,F11,G11)</f>
        <v>MODERADA</v>
      </c>
      <c r="I11" s="21" t="s">
        <v>129</v>
      </c>
      <c r="J11" s="19" t="s">
        <v>12</v>
      </c>
      <c r="K11" s="19" t="str">
        <f>IF('[5]Evaluación de Controles'!F40="X","Probabilidad",IF('[5]Evaluación de Controles'!H40="X","Impacto",))</f>
        <v>Probabilidad</v>
      </c>
      <c r="L11" s="17">
        <f>'[5]Evaluación de Controles'!X40</f>
        <v>70</v>
      </c>
      <c r="M11" s="17">
        <f>IF('[5]Evaluación de Controles'!F40="X",IF(L11&gt;75,IF(F11&gt;2,F11-2,IF(F11&gt;1,F11-1,F11)),IF(L11&gt;50,IF(F11&gt;1,F11-1,F11),F11)),F11)</f>
        <v>1</v>
      </c>
      <c r="N11" s="17" t="e">
        <f>IF('[5]Evaluación de Controles'!H40="X",IF(L11&gt;75,IF(G11&gt;2,G11-2,IF(G11&gt;1,G11-1,G11)),IF(L11&gt;50,IF(G11&gt;1,G11-1,G11),G11)),G11)</f>
        <v>#REF!</v>
      </c>
      <c r="O11" s="20" t="e">
        <f>INDEX([5]Listas!$L$4:$P$8,M11,N11)</f>
        <v>#REF!</v>
      </c>
      <c r="P11" s="19" t="s">
        <v>95</v>
      </c>
      <c r="Q11" s="17" t="s">
        <v>128</v>
      </c>
      <c r="R11" s="18" t="s">
        <v>115</v>
      </c>
      <c r="S11" s="17" t="s">
        <v>114</v>
      </c>
      <c r="T11" s="17" t="s">
        <v>122</v>
      </c>
      <c r="U11" s="17" t="s">
        <v>127</v>
      </c>
      <c r="V11" s="271">
        <v>1</v>
      </c>
      <c r="W11" s="375" t="s">
        <v>721</v>
      </c>
      <c r="X11" s="271">
        <v>1</v>
      </c>
      <c r="Y11" s="375" t="s">
        <v>753</v>
      </c>
      <c r="Z11" s="271">
        <v>1</v>
      </c>
      <c r="AA11" s="375" t="s">
        <v>797</v>
      </c>
      <c r="AB11" s="271">
        <v>1</v>
      </c>
      <c r="AC11" s="375" t="s">
        <v>813</v>
      </c>
    </row>
    <row r="12" spans="1:57" s="15" customFormat="1" ht="198.75" customHeight="1">
      <c r="A12" s="23"/>
      <c r="B12" s="17" t="s">
        <v>126</v>
      </c>
      <c r="C12" s="22" t="s">
        <v>125</v>
      </c>
      <c r="D12" s="17" t="s">
        <v>124</v>
      </c>
      <c r="E12" s="18" t="s">
        <v>73</v>
      </c>
      <c r="F12" s="17">
        <v>2</v>
      </c>
      <c r="G12" s="17">
        <v>4</v>
      </c>
      <c r="H12" s="20" t="str">
        <f>INDEX([5]Listas!$L$4:$P$8,F12,G12)</f>
        <v>ALTA</v>
      </c>
      <c r="I12" s="21" t="s">
        <v>123</v>
      </c>
      <c r="J12" s="19" t="s">
        <v>20</v>
      </c>
      <c r="K12" s="19" t="str">
        <f>IF('[5]Evaluación de Controles'!F42="X","Probabilidad",IF('[5]Evaluación de Controles'!H42="X","Impacto",))</f>
        <v>Probabilidad</v>
      </c>
      <c r="L12" s="17">
        <f>'[5]Evaluación de Controles'!X41</f>
        <v>40</v>
      </c>
      <c r="M12" s="17">
        <f>IF('[5]Evaluación de Controles'!F41="X",IF(L12&gt;75,IF(F12&gt;2,F12-2,IF(F12&gt;1,F12-1,F12)),IF(L12&gt;50,IF(F12&gt;1,F12-1,F12),F12)),F12)</f>
        <v>2</v>
      </c>
      <c r="N12" s="17" t="e">
        <f>IF('[5]Evaluación de Controles'!H41="X",IF(L12&gt;75,IF(G12&gt;2,G12-2,IF(G12&gt;1,G12-1,G12)),IF(L12&gt;50,IF(G12&gt;1,G12-1,G12),G12)),G12)</f>
        <v>#REF!</v>
      </c>
      <c r="O12" s="20" t="e">
        <f>INDEX([5]Listas!$L$4:$P$8,M12,N12)</f>
        <v>#REF!</v>
      </c>
      <c r="P12" s="19" t="s">
        <v>116</v>
      </c>
      <c r="Q12" s="17" t="s">
        <v>680</v>
      </c>
      <c r="R12" s="18" t="s">
        <v>115</v>
      </c>
      <c r="S12" s="17" t="s">
        <v>114</v>
      </c>
      <c r="T12" s="17" t="s">
        <v>122</v>
      </c>
      <c r="U12" s="17" t="s">
        <v>121</v>
      </c>
      <c r="V12" s="271">
        <v>1</v>
      </c>
      <c r="W12" s="375" t="s">
        <v>722</v>
      </c>
      <c r="X12" s="271">
        <v>1</v>
      </c>
      <c r="Y12" s="375" t="s">
        <v>754</v>
      </c>
      <c r="Z12" s="271">
        <v>1</v>
      </c>
      <c r="AA12" s="375" t="s">
        <v>798</v>
      </c>
      <c r="AB12" s="271">
        <v>1</v>
      </c>
      <c r="AC12" s="375" t="s">
        <v>814</v>
      </c>
    </row>
    <row r="13" spans="1:57" s="15" customFormat="1" ht="158.25" customHeight="1">
      <c r="A13" s="23"/>
      <c r="B13" s="17" t="s">
        <v>120</v>
      </c>
      <c r="C13" s="22" t="s">
        <v>119</v>
      </c>
      <c r="D13" s="17" t="s">
        <v>118</v>
      </c>
      <c r="E13" s="18" t="s">
        <v>73</v>
      </c>
      <c r="F13" s="17">
        <v>3</v>
      </c>
      <c r="G13" s="17">
        <v>3</v>
      </c>
      <c r="H13" s="20" t="str">
        <f>INDEX([5]Listas!$L$4:$P$8,F13,G13)</f>
        <v>ALTA</v>
      </c>
      <c r="I13" s="21" t="s">
        <v>117</v>
      </c>
      <c r="J13" s="19" t="s">
        <v>20</v>
      </c>
      <c r="K13" s="19" t="str">
        <f>IF('[5]Evaluación de Controles'!F43="X","Probabilidad",IF('[5]Evaluación de Controles'!H43="X","Impacto",))</f>
        <v>Probabilidad</v>
      </c>
      <c r="L13" s="17">
        <f>'[5]Evaluación de Controles'!X42</f>
        <v>70</v>
      </c>
      <c r="M13" s="17">
        <f>IF('[5]Evaluación de Controles'!F42="X",IF(L13&gt;75,IF(F13&gt;2,F13-2,IF(F13&gt;1,F13-1,F13)),IF(L13&gt;50,IF(F13&gt;1,F13-1,F13),F13)),F13)</f>
        <v>2</v>
      </c>
      <c r="N13" s="17" t="e">
        <f>IF('[5]Evaluación de Controles'!H42="X",IF(L13&gt;75,IF(G13&gt;2,G13-2,IF(G13&gt;1,G13-1,G13)),IF(L13&gt;50,IF(G13&gt;1,G13-1,G13),G13)),G13)</f>
        <v>#REF!</v>
      </c>
      <c r="O13" s="20" t="e">
        <f>INDEX([5]Listas!$L$4:$P$8,M13,N13)</f>
        <v>#REF!</v>
      </c>
      <c r="P13" s="19" t="s">
        <v>116</v>
      </c>
      <c r="Q13" s="17" t="s">
        <v>682</v>
      </c>
      <c r="R13" s="18" t="s">
        <v>115</v>
      </c>
      <c r="S13" s="17" t="s">
        <v>114</v>
      </c>
      <c r="T13" s="17" t="s">
        <v>113</v>
      </c>
      <c r="U13" s="17" t="s">
        <v>112</v>
      </c>
      <c r="V13" s="271">
        <v>1</v>
      </c>
      <c r="W13" s="375" t="s">
        <v>720</v>
      </c>
      <c r="X13" s="271">
        <v>1</v>
      </c>
      <c r="Y13" s="375" t="s">
        <v>755</v>
      </c>
      <c r="Z13" s="271">
        <v>1</v>
      </c>
      <c r="AA13" s="375" t="s">
        <v>799</v>
      </c>
      <c r="AB13" s="271">
        <v>1</v>
      </c>
      <c r="AC13" s="375" t="s">
        <v>815</v>
      </c>
    </row>
    <row r="14" spans="1:57" s="15" customFormat="1" ht="24.75" hidden="1" customHeight="1">
      <c r="A14" s="23"/>
      <c r="B14" s="17"/>
      <c r="C14" s="22"/>
      <c r="D14" s="17"/>
      <c r="E14" s="18"/>
      <c r="F14" s="17"/>
      <c r="G14" s="17"/>
      <c r="H14" s="20"/>
      <c r="I14" s="21"/>
      <c r="J14" s="19"/>
      <c r="K14" s="19"/>
      <c r="L14" s="17"/>
      <c r="M14" s="17"/>
      <c r="N14" s="17"/>
      <c r="O14" s="20"/>
      <c r="P14" s="19"/>
      <c r="Q14" s="17"/>
      <c r="R14" s="18"/>
      <c r="S14" s="17"/>
      <c r="T14" s="17"/>
      <c r="U14" s="17"/>
      <c r="V14" s="85"/>
      <c r="W14" s="375"/>
      <c r="X14" s="271"/>
      <c r="Y14" s="85"/>
      <c r="Z14" s="271"/>
      <c r="AA14" s="315"/>
      <c r="AB14" s="271"/>
      <c r="AC14" s="375"/>
    </row>
    <row r="15" spans="1:57" ht="309" customHeight="1">
      <c r="A15" s="321"/>
      <c r="B15" s="320" t="s">
        <v>571</v>
      </c>
      <c r="C15" s="287" t="s">
        <v>572</v>
      </c>
      <c r="D15" s="280" t="s">
        <v>573</v>
      </c>
      <c r="E15" s="279" t="s">
        <v>73</v>
      </c>
      <c r="F15" s="280">
        <v>2</v>
      </c>
      <c r="G15" s="368">
        <v>3</v>
      </c>
      <c r="H15" s="277" t="s">
        <v>408</v>
      </c>
      <c r="I15" s="288" t="s">
        <v>574</v>
      </c>
      <c r="J15" s="278" t="s">
        <v>20</v>
      </c>
      <c r="K15" s="278" t="s">
        <v>41</v>
      </c>
      <c r="L15" s="280">
        <v>70</v>
      </c>
      <c r="M15" s="280">
        <v>3</v>
      </c>
      <c r="N15" s="280">
        <v>3</v>
      </c>
      <c r="O15" s="20" t="s">
        <v>407</v>
      </c>
      <c r="P15" s="278" t="s">
        <v>116</v>
      </c>
      <c r="Q15" s="280" t="s">
        <v>683</v>
      </c>
      <c r="R15" s="279" t="s">
        <v>575</v>
      </c>
      <c r="S15" s="280" t="s">
        <v>114</v>
      </c>
      <c r="T15" s="280" t="s">
        <v>576</v>
      </c>
      <c r="U15" s="280" t="s">
        <v>577</v>
      </c>
      <c r="V15" s="289">
        <v>1</v>
      </c>
      <c r="W15" s="375" t="s">
        <v>719</v>
      </c>
      <c r="X15" s="271">
        <v>1</v>
      </c>
      <c r="Y15" s="375" t="s">
        <v>748</v>
      </c>
      <c r="Z15" s="271">
        <v>1</v>
      </c>
      <c r="AA15" s="375" t="s">
        <v>816</v>
      </c>
      <c r="AB15" s="271">
        <v>1</v>
      </c>
      <c r="AC15" s="375" t="s">
        <v>821</v>
      </c>
    </row>
    <row r="16" spans="1:57" s="290" customFormat="1" ht="26.25" customHeight="1">
      <c r="A16" s="1"/>
      <c r="B16" s="291"/>
      <c r="C16" s="292"/>
      <c r="D16" s="291"/>
      <c r="E16" s="293"/>
      <c r="F16" s="291"/>
      <c r="G16" s="291"/>
      <c r="H16" s="298"/>
      <c r="I16" s="294"/>
      <c r="J16" s="295"/>
      <c r="K16" s="295"/>
      <c r="L16" s="291"/>
      <c r="M16" s="291"/>
      <c r="N16" s="291"/>
      <c r="O16" s="298"/>
      <c r="P16" s="295"/>
      <c r="Q16" s="291"/>
      <c r="R16" s="293"/>
      <c r="S16" s="291"/>
      <c r="T16" s="291"/>
      <c r="U16" s="291"/>
      <c r="V16" s="296"/>
      <c r="W16" s="297"/>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2:21">
      <c r="B17" s="9"/>
      <c r="C17" s="9"/>
      <c r="D17" s="9"/>
      <c r="E17" s="9"/>
      <c r="F17" s="400" t="s">
        <v>6</v>
      </c>
      <c r="G17" s="400"/>
      <c r="H17" s="7">
        <f>COUNTIF(H11:H13,"BAJA")</f>
        <v>0</v>
      </c>
      <c r="L17" s="8"/>
      <c r="M17" s="400" t="s">
        <v>6</v>
      </c>
      <c r="N17" s="400"/>
      <c r="O17" s="7">
        <f>COUNTIF(O11:O14,"BAJA")</f>
        <v>0</v>
      </c>
    </row>
    <row r="18" spans="2:21">
      <c r="B18" s="433"/>
      <c r="C18" s="433"/>
      <c r="D18" s="433"/>
      <c r="E18" s="433"/>
      <c r="F18" s="400" t="s">
        <v>5</v>
      </c>
      <c r="G18" s="400"/>
      <c r="H18" s="7">
        <f>COUNTIF(H11:H13,"MODERADA")</f>
        <v>1</v>
      </c>
      <c r="L18" s="9"/>
      <c r="M18" s="400" t="s">
        <v>5</v>
      </c>
      <c r="N18" s="400"/>
      <c r="O18" s="7">
        <f>COUNTIF(O11:O13,"MODERADA")</f>
        <v>0</v>
      </c>
    </row>
    <row r="19" spans="2:21">
      <c r="B19" s="12"/>
      <c r="D19" s="12"/>
      <c r="F19" s="400" t="s">
        <v>4</v>
      </c>
      <c r="G19" s="400"/>
      <c r="H19" s="7">
        <f>COUNTIF(H11:H13,"ALTA")</f>
        <v>2</v>
      </c>
      <c r="M19" s="400" t="s">
        <v>4</v>
      </c>
      <c r="N19" s="400"/>
      <c r="O19" s="7">
        <f>COUNTIF(O11:O13,"ALTA")</f>
        <v>0</v>
      </c>
      <c r="P19" s="1"/>
      <c r="U19" s="1"/>
    </row>
    <row r="20" spans="2:21" ht="15.75">
      <c r="B20" s="11" t="s">
        <v>3</v>
      </c>
      <c r="D20" s="10" t="s">
        <v>2</v>
      </c>
      <c r="F20" s="400" t="s">
        <v>1</v>
      </c>
      <c r="G20" s="400"/>
      <c r="H20" s="7">
        <f>COUNTIF(H11:H13,"EXTREMA")</f>
        <v>0</v>
      </c>
      <c r="M20" s="400" t="s">
        <v>1</v>
      </c>
      <c r="N20" s="400"/>
      <c r="O20" s="7">
        <f>COUNTIF(O11:O13,"EXTREMA")</f>
        <v>0</v>
      </c>
      <c r="P20" s="1"/>
      <c r="U20" s="1"/>
    </row>
    <row r="21" spans="2:21">
      <c r="L21" s="1" t="s">
        <v>0</v>
      </c>
      <c r="O21" s="1"/>
      <c r="P21" s="1"/>
      <c r="U21" s="1"/>
    </row>
    <row r="22" spans="2:21" ht="15.75">
      <c r="B22" s="6"/>
      <c r="C22" s="5"/>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pans="1:21">
      <c r="O33" s="1"/>
      <c r="P33" s="1"/>
      <c r="U33" s="1"/>
    </row>
    <row r="34" spans="1:21">
      <c r="O34" s="1"/>
      <c r="P34" s="1"/>
      <c r="U34" s="1"/>
    </row>
    <row r="35" spans="1:21">
      <c r="H35" s="1"/>
      <c r="I35" s="1"/>
      <c r="J35" s="1"/>
      <c r="O35" s="1"/>
      <c r="P35" s="1"/>
      <c r="U35" s="1"/>
    </row>
    <row r="36" spans="1:21" s="2" customFormat="1">
      <c r="A36" s="1"/>
      <c r="B36" s="1"/>
      <c r="C36" s="1"/>
      <c r="D36" s="1"/>
      <c r="E36" s="1"/>
      <c r="F36" s="1"/>
      <c r="G36" s="1"/>
      <c r="H36" s="1"/>
      <c r="I36" s="1"/>
      <c r="J36" s="1"/>
      <c r="K36" s="1"/>
      <c r="L36" s="1"/>
      <c r="M36" s="1"/>
      <c r="N36" s="1"/>
      <c r="O36" s="1"/>
      <c r="P36" s="1"/>
      <c r="Q36" s="1"/>
      <c r="R36" s="1"/>
      <c r="S36" s="1"/>
      <c r="T36" s="1"/>
      <c r="U36" s="1"/>
    </row>
    <row r="37" spans="1:21" s="2" customFormat="1">
      <c r="A37" s="1"/>
      <c r="B37" s="1"/>
      <c r="C37" s="1"/>
      <c r="D37" s="1"/>
      <c r="E37" s="1"/>
      <c r="F37" s="1"/>
      <c r="G37" s="1"/>
      <c r="H37" s="1"/>
      <c r="I37" s="1"/>
      <c r="J37" s="1"/>
      <c r="K37" s="1"/>
      <c r="L37" s="1"/>
      <c r="M37" s="1"/>
      <c r="N37" s="1"/>
      <c r="O37" s="1"/>
      <c r="P37" s="1"/>
      <c r="Q37" s="1"/>
      <c r="R37" s="1"/>
      <c r="S37" s="1"/>
      <c r="T37" s="1"/>
      <c r="U37" s="1"/>
    </row>
    <row r="38" spans="1:21" s="2" customFormat="1">
      <c r="A38" s="1"/>
      <c r="B38" s="1"/>
      <c r="C38" s="1"/>
      <c r="D38" s="1"/>
      <c r="E38" s="1"/>
      <c r="F38" s="1"/>
      <c r="G38" s="1"/>
      <c r="H38" s="1"/>
      <c r="I38" s="1"/>
      <c r="J38" s="1"/>
      <c r="K38" s="1"/>
      <c r="L38" s="1"/>
      <c r="M38" s="1"/>
      <c r="N38" s="1"/>
      <c r="O38" s="1"/>
      <c r="P38" s="1"/>
      <c r="Q38" s="1"/>
      <c r="R38" s="1"/>
      <c r="S38" s="1"/>
      <c r="T38" s="1"/>
      <c r="U38" s="1"/>
    </row>
    <row r="39" spans="1:21" s="2" customFormat="1">
      <c r="A39" s="1"/>
      <c r="B39" s="1"/>
      <c r="C39" s="1"/>
      <c r="D39" s="1"/>
      <c r="E39" s="1"/>
      <c r="F39" s="1"/>
      <c r="G39" s="1"/>
      <c r="H39" s="1"/>
      <c r="I39" s="1"/>
      <c r="J39" s="1"/>
      <c r="K39" s="1"/>
      <c r="L39" s="1"/>
      <c r="M39" s="1"/>
      <c r="N39" s="1"/>
      <c r="O39" s="1"/>
      <c r="P39" s="1"/>
      <c r="Q39" s="1"/>
      <c r="R39" s="1"/>
      <c r="S39" s="1"/>
      <c r="T39" s="1"/>
      <c r="U39" s="1"/>
    </row>
    <row r="40" spans="1:21" s="2" customFormat="1">
      <c r="A40" s="1"/>
      <c r="B40" s="1"/>
      <c r="C40" s="1"/>
      <c r="D40" s="1"/>
      <c r="E40" s="1"/>
      <c r="F40" s="1"/>
      <c r="G40" s="1"/>
      <c r="H40" s="1"/>
      <c r="I40" s="1"/>
      <c r="J40" s="1"/>
      <c r="K40" s="1"/>
      <c r="L40" s="1"/>
      <c r="M40" s="1"/>
      <c r="N40" s="1"/>
      <c r="O40" s="1"/>
      <c r="P40" s="1"/>
      <c r="Q40" s="1"/>
      <c r="R40" s="1"/>
      <c r="S40" s="1"/>
      <c r="T40" s="1"/>
      <c r="U40" s="1"/>
    </row>
    <row r="41" spans="1:21" s="2" customFormat="1">
      <c r="A41" s="1"/>
      <c r="B41" s="1"/>
      <c r="C41" s="1"/>
      <c r="D41" s="1"/>
      <c r="E41" s="1"/>
      <c r="F41" s="1"/>
      <c r="G41" s="1"/>
      <c r="H41" s="1"/>
      <c r="I41" s="1"/>
      <c r="J41" s="1"/>
      <c r="K41" s="1"/>
      <c r="L41" s="1"/>
      <c r="M41" s="1"/>
      <c r="N41" s="1"/>
      <c r="O41" s="1"/>
      <c r="P41" s="1"/>
      <c r="Q41" s="1"/>
      <c r="R41" s="1"/>
      <c r="S41" s="1"/>
      <c r="T41" s="1"/>
      <c r="U41" s="1"/>
    </row>
    <row r="42" spans="1:21" s="2" customFormat="1">
      <c r="A42" s="1"/>
      <c r="B42" s="1"/>
      <c r="C42" s="1"/>
      <c r="D42" s="1"/>
      <c r="E42" s="1"/>
      <c r="F42" s="1"/>
      <c r="G42" s="1"/>
      <c r="H42" s="1"/>
      <c r="I42" s="1"/>
      <c r="J42" s="1"/>
      <c r="K42" s="1"/>
      <c r="L42" s="1"/>
      <c r="M42" s="1"/>
      <c r="N42" s="1"/>
      <c r="O42" s="1"/>
      <c r="P42" s="1"/>
      <c r="Q42" s="1"/>
      <c r="R42" s="1"/>
      <c r="S42" s="1"/>
      <c r="T42" s="1"/>
      <c r="U42" s="1"/>
    </row>
    <row r="43" spans="1:21" s="2" customFormat="1">
      <c r="A43" s="1"/>
      <c r="B43" s="1"/>
      <c r="C43" s="1"/>
      <c r="D43" s="1"/>
      <c r="E43" s="1"/>
      <c r="F43" s="1"/>
      <c r="G43" s="1"/>
      <c r="H43" s="1"/>
      <c r="I43" s="1"/>
      <c r="J43" s="1"/>
      <c r="K43" s="1"/>
      <c r="L43" s="1"/>
      <c r="M43" s="1"/>
      <c r="N43" s="1"/>
      <c r="O43" s="1"/>
      <c r="P43" s="1"/>
      <c r="Q43" s="1"/>
      <c r="R43" s="1"/>
      <c r="S43" s="1"/>
      <c r="T43" s="1"/>
      <c r="U43" s="1"/>
    </row>
    <row r="44" spans="1:21" s="2" customFormat="1">
      <c r="A44" s="1"/>
      <c r="B44" s="1"/>
      <c r="C44" s="1"/>
      <c r="D44" s="1"/>
      <c r="E44" s="1"/>
      <c r="F44" s="1"/>
      <c r="G44" s="1"/>
      <c r="H44" s="1"/>
      <c r="I44" s="1"/>
      <c r="J44" s="1"/>
      <c r="K44" s="1"/>
      <c r="L44" s="1"/>
      <c r="M44" s="1"/>
      <c r="N44" s="1"/>
      <c r="O44" s="1"/>
      <c r="P44" s="1"/>
      <c r="Q44" s="1"/>
      <c r="R44" s="1"/>
      <c r="S44" s="1"/>
      <c r="T44" s="1"/>
      <c r="U44" s="1"/>
    </row>
    <row r="45" spans="1:21" s="2" customFormat="1">
      <c r="A45" s="1"/>
      <c r="B45" s="1"/>
      <c r="C45" s="1"/>
      <c r="D45" s="1"/>
      <c r="E45" s="1"/>
      <c r="F45" s="1"/>
      <c r="G45" s="1"/>
      <c r="H45" s="1"/>
      <c r="I45" s="1"/>
      <c r="J45" s="1"/>
      <c r="K45" s="1"/>
      <c r="L45" s="1"/>
      <c r="M45" s="1"/>
      <c r="N45" s="1"/>
      <c r="O45" s="1"/>
      <c r="P45" s="1"/>
      <c r="Q45" s="1"/>
      <c r="R45" s="1"/>
      <c r="S45" s="1"/>
      <c r="T45" s="1"/>
      <c r="U45" s="1"/>
    </row>
    <row r="46" spans="1:21" s="2" customFormat="1">
      <c r="A46" s="1"/>
      <c r="B46" s="1"/>
      <c r="C46" s="1"/>
      <c r="D46" s="1"/>
      <c r="E46" s="1"/>
      <c r="F46" s="1"/>
      <c r="G46" s="1"/>
      <c r="H46" s="1"/>
      <c r="I46" s="1"/>
      <c r="J46" s="1"/>
      <c r="K46" s="1"/>
      <c r="L46" s="1"/>
      <c r="M46" s="1"/>
      <c r="N46" s="1"/>
      <c r="O46" s="1"/>
      <c r="P46" s="1"/>
      <c r="Q46" s="1"/>
      <c r="R46" s="1"/>
      <c r="S46" s="1"/>
      <c r="T46" s="1"/>
      <c r="U46" s="1"/>
    </row>
    <row r="47" spans="1:21" s="2" customFormat="1">
      <c r="A47" s="1"/>
      <c r="B47" s="1"/>
      <c r="C47" s="1"/>
      <c r="D47" s="1"/>
      <c r="E47" s="1"/>
      <c r="F47" s="1"/>
      <c r="G47" s="1"/>
      <c r="H47" s="1"/>
      <c r="I47" s="1"/>
      <c r="J47" s="1"/>
      <c r="K47" s="1"/>
      <c r="L47" s="1"/>
      <c r="M47" s="1"/>
      <c r="N47" s="1"/>
      <c r="O47" s="1"/>
      <c r="P47" s="1"/>
      <c r="Q47" s="1"/>
      <c r="R47" s="1"/>
      <c r="S47" s="1"/>
      <c r="T47" s="1"/>
      <c r="U47" s="1"/>
    </row>
    <row r="48" spans="1:21" s="2" customFormat="1">
      <c r="A48" s="1"/>
      <c r="B48" s="1"/>
      <c r="C48" s="1"/>
      <c r="D48" s="1"/>
      <c r="E48" s="1"/>
      <c r="F48" s="1"/>
      <c r="G48" s="1"/>
      <c r="H48" s="1"/>
      <c r="I48" s="1"/>
      <c r="J48" s="1"/>
      <c r="K48" s="1"/>
      <c r="L48" s="1"/>
      <c r="M48" s="1"/>
      <c r="N48" s="1"/>
      <c r="O48" s="1"/>
      <c r="P48" s="1"/>
      <c r="Q48" s="1"/>
      <c r="R48" s="1"/>
      <c r="S48" s="1"/>
      <c r="T48" s="1"/>
      <c r="U48" s="1"/>
    </row>
    <row r="49" spans="1:21" s="2" customFormat="1">
      <c r="A49" s="1"/>
      <c r="B49" s="1"/>
      <c r="C49" s="1"/>
      <c r="D49" s="1"/>
      <c r="E49" s="1"/>
      <c r="F49" s="1"/>
      <c r="G49" s="1"/>
      <c r="H49" s="1"/>
      <c r="I49" s="1"/>
      <c r="J49" s="1"/>
      <c r="K49" s="1"/>
      <c r="L49" s="1"/>
      <c r="M49" s="1"/>
      <c r="N49" s="1"/>
      <c r="O49" s="1"/>
      <c r="P49" s="1"/>
      <c r="Q49" s="1"/>
      <c r="R49" s="1"/>
      <c r="S49" s="1"/>
      <c r="T49" s="1"/>
      <c r="U49" s="1"/>
    </row>
    <row r="50" spans="1:21" s="2" customFormat="1">
      <c r="A50" s="1"/>
      <c r="B50" s="1"/>
      <c r="C50" s="1"/>
      <c r="D50" s="1"/>
      <c r="E50" s="1"/>
      <c r="F50" s="1"/>
      <c r="G50" s="1"/>
      <c r="H50" s="1"/>
      <c r="I50" s="1"/>
      <c r="J50" s="1"/>
      <c r="K50" s="1"/>
      <c r="L50" s="1"/>
      <c r="M50" s="1"/>
      <c r="N50" s="1"/>
      <c r="O50" s="1"/>
      <c r="P50" s="1"/>
      <c r="Q50" s="1"/>
      <c r="R50" s="1"/>
      <c r="S50" s="1"/>
      <c r="T50" s="1"/>
      <c r="U50" s="1"/>
    </row>
    <row r="51" spans="1:21" s="2" customFormat="1">
      <c r="A51" s="1"/>
      <c r="B51" s="1"/>
      <c r="C51" s="1"/>
      <c r="D51" s="1"/>
      <c r="E51" s="1"/>
      <c r="F51" s="1"/>
      <c r="G51" s="1"/>
      <c r="H51" s="1"/>
      <c r="I51" s="1"/>
      <c r="J51" s="1"/>
      <c r="K51" s="1"/>
      <c r="L51" s="1"/>
      <c r="M51" s="1"/>
      <c r="N51" s="1"/>
      <c r="O51" s="1"/>
      <c r="P51" s="1"/>
      <c r="Q51" s="1"/>
      <c r="R51" s="1"/>
      <c r="S51" s="1"/>
      <c r="T51" s="1"/>
      <c r="U51" s="1"/>
    </row>
    <row r="52" spans="1:21" s="2" customFormat="1">
      <c r="A52" s="1"/>
      <c r="B52" s="1"/>
      <c r="C52" s="1"/>
      <c r="D52" s="1"/>
      <c r="E52" s="1"/>
      <c r="F52" s="1"/>
      <c r="G52" s="1"/>
      <c r="H52" s="1"/>
      <c r="I52" s="1"/>
      <c r="J52" s="1"/>
      <c r="K52" s="1"/>
      <c r="L52" s="1"/>
      <c r="M52" s="1"/>
      <c r="N52" s="1"/>
      <c r="O52" s="1"/>
      <c r="P52" s="1"/>
      <c r="Q52" s="1"/>
      <c r="R52" s="1"/>
      <c r="S52" s="1"/>
      <c r="T52" s="1"/>
      <c r="U52" s="1"/>
    </row>
    <row r="53" spans="1:21" s="2" customFormat="1">
      <c r="A53" s="1"/>
      <c r="B53" s="1"/>
      <c r="C53" s="1"/>
      <c r="D53" s="1"/>
      <c r="E53" s="1"/>
      <c r="F53" s="1"/>
      <c r="G53" s="1"/>
      <c r="H53" s="1"/>
      <c r="I53" s="1"/>
      <c r="J53" s="1"/>
      <c r="K53" s="1"/>
      <c r="L53" s="1"/>
      <c r="M53" s="1"/>
      <c r="N53" s="1"/>
      <c r="O53" s="1"/>
      <c r="P53" s="1"/>
      <c r="Q53" s="1"/>
      <c r="R53" s="1"/>
      <c r="S53" s="1"/>
      <c r="T53" s="1"/>
      <c r="U53" s="1"/>
    </row>
    <row r="54" spans="1:21" s="2" customFormat="1">
      <c r="A54" s="1"/>
      <c r="B54" s="1"/>
      <c r="C54" s="1"/>
      <c r="D54" s="1"/>
      <c r="E54" s="1"/>
      <c r="F54" s="1"/>
      <c r="G54" s="1"/>
      <c r="H54" s="1"/>
      <c r="I54" s="1"/>
      <c r="J54" s="1"/>
      <c r="K54" s="1"/>
      <c r="L54" s="1"/>
      <c r="M54" s="1"/>
      <c r="N54" s="1"/>
      <c r="O54" s="1"/>
      <c r="P54" s="1"/>
      <c r="Q54" s="1"/>
      <c r="R54" s="1"/>
      <c r="S54" s="1"/>
      <c r="T54" s="1"/>
      <c r="U54" s="1"/>
    </row>
    <row r="55" spans="1:21" s="2" customFormat="1">
      <c r="A55" s="1"/>
      <c r="B55" s="1"/>
      <c r="C55" s="1"/>
      <c r="D55" s="1"/>
      <c r="E55" s="1"/>
      <c r="F55" s="1"/>
      <c r="G55" s="1"/>
      <c r="H55" s="1"/>
      <c r="I55" s="1"/>
      <c r="J55" s="1"/>
      <c r="K55" s="1"/>
      <c r="L55" s="1"/>
      <c r="M55" s="1"/>
      <c r="N55" s="1"/>
      <c r="O55" s="1"/>
      <c r="P55" s="1"/>
      <c r="Q55" s="1"/>
      <c r="R55" s="1"/>
      <c r="S55" s="1"/>
      <c r="T55" s="1"/>
      <c r="U55" s="1"/>
    </row>
    <row r="56" spans="1:21" s="2" customFormat="1">
      <c r="A56" s="1"/>
      <c r="B56" s="1"/>
      <c r="C56" s="1"/>
      <c r="D56" s="1"/>
      <c r="E56" s="1"/>
      <c r="F56" s="1"/>
      <c r="G56" s="1"/>
      <c r="H56" s="1"/>
      <c r="I56" s="1"/>
      <c r="J56" s="1"/>
      <c r="K56" s="1"/>
      <c r="L56" s="1"/>
      <c r="M56" s="1"/>
      <c r="N56" s="1"/>
      <c r="O56" s="1"/>
      <c r="P56" s="1"/>
      <c r="Q56" s="1"/>
      <c r="R56" s="1"/>
      <c r="S56" s="1"/>
      <c r="T56" s="1"/>
      <c r="U56" s="1"/>
    </row>
    <row r="57" spans="1:21" s="2" customFormat="1">
      <c r="A57" s="1"/>
      <c r="B57" s="1"/>
      <c r="C57" s="1"/>
      <c r="D57" s="1"/>
      <c r="E57" s="1"/>
      <c r="F57" s="1"/>
      <c r="G57" s="1"/>
      <c r="H57" s="1"/>
      <c r="I57" s="1"/>
      <c r="J57" s="1"/>
      <c r="K57" s="1"/>
      <c r="L57" s="1"/>
      <c r="M57" s="1"/>
      <c r="N57" s="1"/>
      <c r="O57" s="1"/>
      <c r="P57" s="1"/>
      <c r="Q57" s="1"/>
      <c r="R57" s="1"/>
      <c r="S57" s="1"/>
      <c r="T57" s="1"/>
      <c r="U57" s="1"/>
    </row>
    <row r="58" spans="1:21" s="2" customFormat="1">
      <c r="A58" s="1"/>
      <c r="B58" s="1"/>
      <c r="C58" s="1"/>
      <c r="D58" s="1"/>
      <c r="E58" s="1"/>
      <c r="F58" s="1"/>
      <c r="G58" s="1"/>
      <c r="H58" s="1"/>
      <c r="I58" s="1"/>
      <c r="J58" s="1"/>
      <c r="K58" s="1"/>
      <c r="L58" s="1"/>
      <c r="M58" s="1"/>
      <c r="N58" s="1"/>
      <c r="O58" s="1"/>
      <c r="P58" s="1"/>
      <c r="Q58" s="1"/>
      <c r="R58" s="1"/>
      <c r="S58" s="1"/>
      <c r="T58" s="1"/>
      <c r="U58" s="1"/>
    </row>
  </sheetData>
  <mergeCells count="36">
    <mergeCell ref="B18:E18"/>
    <mergeCell ref="F18:G18"/>
    <mergeCell ref="M18:N18"/>
    <mergeCell ref="F19:G19"/>
    <mergeCell ref="J9:K9"/>
    <mergeCell ref="L9:L10"/>
    <mergeCell ref="M9:N9"/>
    <mergeCell ref="B9:B10"/>
    <mergeCell ref="C9:C10"/>
    <mergeCell ref="D9:D10"/>
    <mergeCell ref="E9:E10"/>
    <mergeCell ref="F20:G20"/>
    <mergeCell ref="M20:N20"/>
    <mergeCell ref="F17:G17"/>
    <mergeCell ref="M17:N17"/>
    <mergeCell ref="M19:N19"/>
    <mergeCell ref="E1:U1"/>
    <mergeCell ref="E2:U2"/>
    <mergeCell ref="O9:O10"/>
    <mergeCell ref="P9:P10"/>
    <mergeCell ref="Q9:Q10"/>
    <mergeCell ref="R9:R10"/>
    <mergeCell ref="S9:S10"/>
    <mergeCell ref="T9:T10"/>
    <mergeCell ref="U9:U10"/>
    <mergeCell ref="X9:Y9"/>
    <mergeCell ref="Z9:AA9"/>
    <mergeCell ref="AB9:AC9"/>
    <mergeCell ref="V9:W9"/>
    <mergeCell ref="E6:P6"/>
    <mergeCell ref="Q6:R6"/>
    <mergeCell ref="S6:U6"/>
    <mergeCell ref="E7:U7"/>
    <mergeCell ref="F9:G9"/>
    <mergeCell ref="H9:H10"/>
    <mergeCell ref="I9:I10"/>
  </mergeCells>
  <conditionalFormatting sqref="E5:F5 M5:N5 E8:F8 E15:F1048576 M8:N8 M15:N1048576 F11:G14">
    <cfRule type="colorScale" priority="88">
      <colorScale>
        <cfvo type="num" val="1"/>
        <cfvo type="num" val="3"/>
        <cfvo type="num" val="5"/>
        <color theme="6" tint="-0.499984740745262"/>
        <color rgb="FFFFFF00"/>
        <color rgb="FFC00000"/>
      </colorScale>
    </cfRule>
  </conditionalFormatting>
  <conditionalFormatting sqref="F17:F20">
    <cfRule type="colorScale" priority="78">
      <colorScale>
        <cfvo type="num" val="1"/>
        <cfvo type="num" val="3"/>
        <cfvo type="num" val="5"/>
        <color theme="6" tint="-0.499984740745262"/>
        <color rgb="FFFFFF00"/>
        <color rgb="FFC00000"/>
      </colorScale>
    </cfRule>
    <cfRule type="colorScale" priority="83">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onditionalFormatting>
  <conditionalFormatting sqref="F9:G10 M9:N10">
    <cfRule type="colorScale" priority="6">
      <colorScale>
        <cfvo type="num" val="1"/>
        <cfvo type="num" val="3"/>
        <cfvo type="num" val="5"/>
        <color theme="6" tint="-0.499984740745262"/>
        <color rgb="FFFFFF00"/>
        <color rgb="FFC00000"/>
      </colorScale>
    </cfRule>
  </conditionalFormatting>
  <conditionalFormatting sqref="H5 O5 H8 O8">
    <cfRule type="cellIs" dxfId="106" priority="89" operator="equal">
      <formula>"EXTREMA"</formula>
    </cfRule>
  </conditionalFormatting>
  <conditionalFormatting sqref="H5 O5">
    <cfRule type="cellIs" dxfId="105" priority="91" operator="equal">
      <formula>"MODERADA"</formula>
    </cfRule>
    <cfRule type="cellIs" dxfId="104" priority="92" operator="equal">
      <formula>"BAJA"</formula>
    </cfRule>
  </conditionalFormatting>
  <conditionalFormatting sqref="H8:H10 O8:O10">
    <cfRule type="cellIs" dxfId="103" priority="9" operator="equal">
      <formula>"MODERADA"</formula>
    </cfRule>
    <cfRule type="cellIs" dxfId="102" priority="10" operator="equal">
      <formula>"BAJA"</formula>
    </cfRule>
  </conditionalFormatting>
  <conditionalFormatting sqref="H9:H10 O9:O10">
    <cfRule type="cellIs" dxfId="101" priority="7" operator="equal">
      <formula>"EXTREMA"</formula>
    </cfRule>
    <cfRule type="cellIs" dxfId="100" priority="8" operator="equal">
      <formula>"ALTA"</formula>
    </cfRule>
  </conditionalFormatting>
  <conditionalFormatting sqref="H11:H14">
    <cfRule type="cellIs" dxfId="99" priority="17" operator="equal">
      <formula>"ALTA"</formula>
    </cfRule>
    <cfRule type="cellIs" dxfId="98" priority="18" operator="equal">
      <formula>"MODERADA"</formula>
    </cfRule>
    <cfRule type="cellIs" dxfId="97" priority="19" operator="equal">
      <formula>"BAJA"</formula>
    </cfRule>
  </conditionalFormatting>
  <conditionalFormatting sqref="H11:H1048576">
    <cfRule type="cellIs" dxfId="96" priority="16" operator="equal">
      <formula>"EXTREMA"</formula>
    </cfRule>
  </conditionalFormatting>
  <conditionalFormatting sqref="H15:H1048576 O15:O1048576 H5 O5 H8 O8">
    <cfRule type="cellIs" dxfId="95" priority="90" operator="equal">
      <formula>"ALTA"</formula>
    </cfRule>
  </conditionalFormatting>
  <conditionalFormatting sqref="H15:H1048576">
    <cfRule type="cellIs" dxfId="94" priority="57" operator="equal">
      <formula>"BAJA"</formula>
    </cfRule>
    <cfRule type="cellIs" dxfId="93" priority="56" operator="equal">
      <formula>"MODERADA"</formula>
    </cfRule>
  </conditionalFormatting>
  <conditionalFormatting sqref="H17:H20">
    <cfRule type="cellIs" dxfId="92" priority="55" operator="equal">
      <formula>"ALTA"</formula>
    </cfRule>
    <cfRule type="cellIs" dxfId="91" priority="54"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90" priority="5" operator="equal">
      <formula>"BAJA"</formula>
    </cfRule>
    <cfRule type="cellIs" dxfId="89" priority="4" operator="equal">
      <formula>"MODERADA"</formula>
    </cfRule>
    <cfRule type="cellIs" dxfId="88" priority="3" operator="equal">
      <formula>"ALTA"</formula>
    </cfRule>
    <cfRule type="cellIs" dxfId="87" priority="2" operator="equal">
      <formula>"EXTREMA"</formula>
    </cfRule>
  </conditionalFormatting>
  <conditionalFormatting sqref="M17:M20">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1:N14">
    <cfRule type="colorScale" priority="11">
      <colorScale>
        <cfvo type="num" val="1"/>
        <cfvo type="num" val="3"/>
        <cfvo type="num" val="5"/>
        <color theme="6" tint="-0.499984740745262"/>
        <color rgb="FFFFFF00"/>
        <color rgb="FFC00000"/>
      </colorScale>
    </cfRule>
  </conditionalFormatting>
  <conditionalFormatting sqref="O11:O15">
    <cfRule type="cellIs" dxfId="86" priority="15" operator="equal">
      <formula>"BAJA"</formula>
    </cfRule>
    <cfRule type="cellIs" dxfId="85" priority="14" operator="equal">
      <formula>"MODERADA"</formula>
    </cfRule>
    <cfRule type="cellIs" dxfId="84" priority="13" operator="equal">
      <formula>"ALTA"</formula>
    </cfRule>
  </conditionalFormatting>
  <conditionalFormatting sqref="O11:O1048576">
    <cfRule type="cellIs" dxfId="83" priority="12" operator="equal">
      <formula>"EXTREMA"</formula>
    </cfRule>
  </conditionalFormatting>
  <conditionalFormatting sqref="O15:O1048576">
    <cfRule type="cellIs" dxfId="82" priority="23" operator="equal">
      <formula>"BAJA"</formula>
    </cfRule>
    <cfRule type="cellIs" dxfId="81" priority="22" operator="equal">
      <formula>"MODERADA"</formula>
    </cfRule>
  </conditionalFormatting>
  <conditionalFormatting sqref="O17:O20">
    <cfRule type="cellIs" dxfId="80" priority="21" operator="equal">
      <formula>"ALTA"</formula>
    </cfRule>
    <cfRule type="cellIs" dxfId="79" priority="20" operator="equal">
      <formula>"EXTREMA"</formula>
    </cfRule>
  </conditionalFormatting>
  <printOptions horizontalCentered="1"/>
  <pageMargins left="0.31496062992125984" right="0.23622047244094491" top="0.39370078740157483" bottom="0.15748031496062992" header="0.31496062992125984" footer="0.31496062992125984"/>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17</vt:i4>
      </vt:variant>
    </vt:vector>
  </HeadingPairs>
  <TitlesOfParts>
    <vt:vector size="37" baseType="lpstr">
      <vt:lpstr>(1) Planeación</vt:lpstr>
      <vt:lpstr>(2) Juridica</vt:lpstr>
      <vt:lpstr>(3) Contratación</vt:lpstr>
      <vt:lpstr>(4) Talento Humano</vt:lpstr>
      <vt:lpstr>(5) Seguridad y Salud T</vt:lpstr>
      <vt:lpstr>(6) Sistemas</vt:lpstr>
      <vt:lpstr>(7) Archivo Central</vt:lpstr>
      <vt:lpstr>(8) Contabilidad</vt:lpstr>
      <vt:lpstr>(9) Presupuesto</vt:lpstr>
      <vt:lpstr>(10) Tesoreria</vt:lpstr>
      <vt:lpstr>(11) Almacén</vt:lpstr>
      <vt:lpstr>Evaluación de Controles</vt:lpstr>
      <vt:lpstr>Listas</vt:lpstr>
      <vt:lpstr>Impactos</vt:lpstr>
      <vt:lpstr>(12) Tesorería xx</vt:lpstr>
      <vt:lpstr>Resumen</vt:lpstr>
      <vt:lpstr>Evolución</vt:lpstr>
      <vt:lpstr>Idea Zonas</vt:lpstr>
      <vt:lpstr>formatos pre</vt:lpstr>
      <vt:lpstr>Hoja1</vt:lpstr>
      <vt:lpstr>'(10) Tesoreria'!Área_de_impresión</vt:lpstr>
      <vt:lpstr>'(2) Juridica'!Área_de_impresión</vt:lpstr>
      <vt:lpstr>'(3) Contratación'!Área_de_impresión</vt:lpstr>
      <vt:lpstr>'Evaluación de Controles'!Área_de_impresión</vt:lpstr>
      <vt:lpstr>Evolución!Área_de_impresión</vt:lpstr>
      <vt:lpstr>Impactos!Área_de_impresión</vt:lpstr>
      <vt:lpstr>Resumen!Área_de_impresión</vt:lpstr>
      <vt:lpstr>Listas!Criterios</vt:lpstr>
      <vt:lpstr>'(12) Tesorería xx'!Títulos_a_imprimir</vt:lpstr>
      <vt:lpstr>'(2) Juridica'!Títulos_a_imprimir</vt:lpstr>
      <vt:lpstr>'(4) Talento Humano'!Títulos_a_imprimir</vt:lpstr>
      <vt:lpstr>'(5) Seguridad y Salud T'!Títulos_a_imprimir</vt:lpstr>
      <vt:lpstr>'(6) Sistemas'!Títulos_a_imprimir</vt:lpstr>
      <vt:lpstr>'(7) Archivo Central'!Títulos_a_imprimir</vt:lpstr>
      <vt:lpstr>'(8) Contabilidad'!Títulos_a_imprimir</vt:lpstr>
      <vt:lpstr>'(9) Presupuesto'!Títulos_a_imprimir</vt:lpstr>
      <vt:lpstr>'Evaluación de Controles'!Títulos_a_imprimir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APOYO ADMIN Y FINANC</cp:lastModifiedBy>
  <cp:lastPrinted>2023-04-18T15:17:59Z</cp:lastPrinted>
  <dcterms:created xsi:type="dcterms:W3CDTF">2020-05-26T16:09:40Z</dcterms:created>
  <dcterms:modified xsi:type="dcterms:W3CDTF">2025-01-21T21:07:42Z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4c8c0b49-e228-4341-a906-45fc0a58caf6</vt:lpwstr>
  </property>
</Properties>
</file>