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160"/>
  </bookViews>
  <sheets>
    <sheet name="Seguimiento P.A F-PLA 07. (2)" sheetId="8" r:id="rId1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8"/>
  <c r="V70"/>
  <c r="U70"/>
  <c r="BG69"/>
  <c r="BH65"/>
  <c r="BI65" s="1"/>
  <c r="BG65"/>
  <c r="BE65"/>
  <c r="Q65"/>
  <c r="W61"/>
  <c r="W70" s="1"/>
  <c r="BG59"/>
  <c r="BE59"/>
  <c r="BD59"/>
  <c r="Q59"/>
  <c r="P56"/>
  <c r="P52"/>
  <c r="BH35"/>
  <c r="BI35" s="1"/>
  <c r="BG35"/>
  <c r="BE35"/>
  <c r="Q35"/>
  <c r="P49" s="1"/>
  <c r="P35"/>
  <c r="BI30"/>
  <c r="BH30"/>
  <c r="BG30"/>
  <c r="BE30"/>
  <c r="BD30"/>
  <c r="Q30"/>
  <c r="BH28"/>
  <c r="BI28" s="1"/>
  <c r="BG28"/>
  <c r="BE28"/>
  <c r="BD28"/>
  <c r="Q28"/>
  <c r="P28" s="1"/>
  <c r="BH21"/>
  <c r="BI21" s="1"/>
  <c r="BG21"/>
  <c r="BE21"/>
  <c r="Q21"/>
  <c r="P27" s="1"/>
  <c r="P21"/>
  <c r="BH18"/>
  <c r="BI18" s="1"/>
  <c r="BG18"/>
  <c r="Q18"/>
  <c r="BI12"/>
  <c r="BH12"/>
  <c r="BG12"/>
  <c r="BE12"/>
  <c r="Q12"/>
  <c r="Q70" s="1"/>
  <c r="P12"/>
  <c r="BH59" l="1"/>
  <c r="BI59" s="1"/>
  <c r="P14"/>
</calcChain>
</file>

<file path=xl/sharedStrings.xml><?xml version="1.0" encoding="utf-8"?>
<sst xmlns="http://schemas.openxmlformats.org/spreadsheetml/2006/main" count="404" uniqueCount="221">
  <si>
    <t xml:space="preserve">CODIGO:  </t>
  </si>
  <si>
    <t xml:space="preserve">VERSIÓN: </t>
  </si>
  <si>
    <t xml:space="preserve">FECHA: </t>
  </si>
  <si>
    <t>Nov. 22 de 2017</t>
  </si>
  <si>
    <t>PÁGINA:</t>
  </si>
  <si>
    <t xml:space="preserve">PROYECTO </t>
  </si>
  <si>
    <t>POBLACIÓN</t>
  </si>
  <si>
    <t>CODIGO</t>
  </si>
  <si>
    <t xml:space="preserve">ESTRATEGIA </t>
  </si>
  <si>
    <t xml:space="preserve">PROGRAMA </t>
  </si>
  <si>
    <t>CODIGO INTERNO DE LA META</t>
  </si>
  <si>
    <t xml:space="preserve">META DE PRODUCTO PLAN DE DESARROLLO </t>
  </si>
  <si>
    <t xml:space="preserve">INDICADOR </t>
  </si>
  <si>
    <t>META FISICA PROGRAMADA</t>
  </si>
  <si>
    <t>IMPUTACION PRESUPUESTAL</t>
  </si>
  <si>
    <t xml:space="preserve">No 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</si>
  <si>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</si>
  <si>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</si>
  <si>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</si>
  <si>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</si>
  <si>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</si>
  <si>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</si>
  <si>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</si>
  <si>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</si>
  <si>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</si>
  <si>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</si>
  <si>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</si>
  <si>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</si>
  <si>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</si>
  <si>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</si>
  <si>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</si>
  <si>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</si>
  <si>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</si>
  <si>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</si>
  <si>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Edad Económicamente Activa     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</si>
  <si>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</si>
  <si>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</si>
  <si>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</si>
  <si>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</si>
  <si>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</si>
  <si>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</si>
  <si>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</si>
  <si>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</si>
  <si>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</si>
  <si>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</si>
  <si>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INCLUSION SOCIAL</t>
  </si>
  <si>
    <t>Fomento a la recreación, la actividad física y el deporte. "Tú y yo en la recreación y el deporte"</t>
  </si>
  <si>
    <t>39.1</t>
  </si>
  <si>
    <t>Servicio de Escuelas Deportivas</t>
  </si>
  <si>
    <t>Municipios con Escuelas Deportivas</t>
  </si>
  <si>
    <t>2234471206_12</t>
  </si>
  <si>
    <t>201663000-0163</t>
  </si>
  <si>
    <t>Apoyo al Deporte formativo, deporte social comunitario y juegos  tradicionales en el Departamento del Quindío</t>
  </si>
  <si>
    <t>Brindad asesoria a los doce municipios del departamente</t>
  </si>
  <si>
    <t>MONOPOLIO</t>
  </si>
  <si>
    <t>Gerente General INDEPORTES</t>
  </si>
  <si>
    <t>2334471206_6</t>
  </si>
  <si>
    <t xml:space="preserve">Generar espacios recreo-deportivos, aumentando el porcentaje de utilización de escenarios deportivos y
disminuyendo los índices de consumo de estupefacientes
</t>
  </si>
  <si>
    <t>Fortalecer los espacios recreodeportivos</t>
  </si>
  <si>
    <t>6</t>
  </si>
  <si>
    <t>RECURSOS DEL BALANCE CIGARRILLO</t>
  </si>
  <si>
    <t>39.2</t>
  </si>
  <si>
    <t>Servicio de promoción de la actividad física, la recreación y el deporte</t>
  </si>
  <si>
    <t>Municipios implementando  programas de recreación, actividad física y deporte social comunitario</t>
  </si>
  <si>
    <t>2234471207_3</t>
  </si>
  <si>
    <t>Realizacion de eventos deportivos en el departamento</t>
  </si>
  <si>
    <t>3</t>
  </si>
  <si>
    <t>IPOCONSUMO</t>
  </si>
  <si>
    <t>2234471208_4</t>
  </si>
  <si>
    <t>Realizacion de los juegos comunales en el departamento</t>
  </si>
  <si>
    <t>4</t>
  </si>
  <si>
    <t>ICLD</t>
  </si>
  <si>
    <t>2234471208_12</t>
  </si>
  <si>
    <t>12</t>
  </si>
  <si>
    <t>Municipios vinculados al programa Supérate-Intercolegiados</t>
  </si>
  <si>
    <t>201663000-0162</t>
  </si>
  <si>
    <t>Apoyo a los juegos intercolegiados en el Deparrtamento del Quindìo</t>
  </si>
  <si>
    <t xml:space="preserve">Generar espacios de  competencia para las instituciones educativas, aumentando así el porcentaje de utilización de escenarios deportivos y disminuyendo los índices de sedentarismo
</t>
  </si>
  <si>
    <t xml:space="preserve">Fortalecer programas y actividades deportivas
</t>
  </si>
  <si>
    <t xml:space="preserve">Acompañamiento a la fase departamental y nacional de los juegos intercolegiados </t>
  </si>
  <si>
    <t>2334470205_6</t>
  </si>
  <si>
    <t xml:space="preserve">Municipios implementando  programas de recreación, actividad física y  y deporte social comunitario </t>
  </si>
  <si>
    <t>2334572209_6</t>
  </si>
  <si>
    <t>201663000-0164</t>
  </si>
  <si>
    <t xml:space="preserve"> Apoyo a la Recreación,  para el Bien Común en el Departamento del Quindío</t>
  </si>
  <si>
    <t xml:space="preserve">Disminuir los indices de consumo de estupefacientes en los municipios del departamento a través  del desarrollo de espacios recreodeportivos. </t>
  </si>
  <si>
    <t>Fortalecer una cultura recreo-deportiva en la poblacion</t>
  </si>
  <si>
    <t>Brindar apoyo tecnico y logistico a campamentos juveniles</t>
  </si>
  <si>
    <t>2234572210_3</t>
  </si>
  <si>
    <t xml:space="preserve">Apoyo logistico y tecnico al adulto mayor </t>
  </si>
  <si>
    <t>2334572210_6</t>
  </si>
  <si>
    <t>2234572211_3</t>
  </si>
  <si>
    <t xml:space="preserve">Apoyo logistico tecnico </t>
  </si>
  <si>
    <t>2334572211_12</t>
  </si>
  <si>
    <t>201663000-0166</t>
  </si>
  <si>
    <t>Apoyo a proyectos deportivos, recreativos y de actividad fisica, en el Departamento del Quindìo</t>
  </si>
  <si>
    <t>Actividades en promoción de hábitos y estilos de vida saludables  (Componente tecnico)</t>
  </si>
  <si>
    <t xml:space="preserve">22346741_4
</t>
  </si>
  <si>
    <t>Disminuir los índices del consumo de estupefacientes en los municipios del departamento</t>
  </si>
  <si>
    <t>Fortalecer la articulacion interinstitucional</t>
  </si>
  <si>
    <t>201663000-0165</t>
  </si>
  <si>
    <t>Apoyo a la actividad fisica, salud y productiva en el Departamento del Quindio.</t>
  </si>
  <si>
    <t>2334573212_6</t>
  </si>
  <si>
    <t>2334573212_15</t>
  </si>
  <si>
    <t>2334573212_18</t>
  </si>
  <si>
    <t xml:space="preserve">Disminuir los  índices en el consumo de estupefacientes  y sedentarismo en los municipios del departamento a traves de programa de actividad fisica y habitos saludables
</t>
  </si>
  <si>
    <t>Fomentar estios de vida saludable y actividad fisica</t>
  </si>
  <si>
    <t>202000363-0038</t>
  </si>
  <si>
    <t>Fortalecimiento, Habitos y estilos de vida saludable como instrumento SALVAVIDAS en el Departamento del Quindio</t>
  </si>
  <si>
    <t>39.3</t>
  </si>
  <si>
    <t>Formular e  implementar una  política pública para el desarrollo y acceso al deporte, la recreación, la actividad física, la educación física y el uso adecuado del tiempo libre, como ejes de transformación humana y social en el departamento del Quindío</t>
  </si>
  <si>
    <t>Politica publica formulada e implementada</t>
  </si>
  <si>
    <t>Formación y preparación de deportistas. "Tú y yo campeones"</t>
  </si>
  <si>
    <t>Servicio de asistencia técnica para la promoción del deporte</t>
  </si>
  <si>
    <t xml:space="preserve">Organismos deportivos asistidos </t>
  </si>
  <si>
    <t>2234468202-12</t>
  </si>
  <si>
    <t>201663000-0161</t>
  </si>
  <si>
    <t>Apoyo al deporte asociado en el Departamento del Quindio</t>
  </si>
  <si>
    <t>Apoyo a las ligas en los eventos deportivos de carácter federal</t>
  </si>
  <si>
    <t>INDEPORTES</t>
  </si>
  <si>
    <t>2234468202_4</t>
  </si>
  <si>
    <t xml:space="preserve">Realizar acompañamiento y asesorìa a las ligas y clubes del departamento </t>
  </si>
  <si>
    <t>2334468202_6</t>
  </si>
  <si>
    <t>2234468203_4</t>
  </si>
  <si>
    <t xml:space="preserve">Apoyo a deportistas de alto logros y reserva deportiva </t>
  </si>
  <si>
    <t>2234469204-4</t>
  </si>
  <si>
    <t xml:space="preserve">Incrementar los niveles de desarrollo en el deporte formativo y competitivo del departamento del quindio
</t>
  </si>
  <si>
    <t xml:space="preserve">Fortalecer los procesos con deportistas de altos logros 
</t>
  </si>
  <si>
    <t xml:space="preserve">Apoyo  logistico a las 13 ligas estrategicas </t>
  </si>
  <si>
    <t>2234469204_12</t>
  </si>
  <si>
    <t>40.2</t>
  </si>
  <si>
    <t>202000363-0039</t>
  </si>
  <si>
    <t>Fortalecimiento al deporte competitivo y de altos logros "TU Y    YO SOMOS salvaVIDAS POR UN QUINDIO GANADOR" en el Departamento del Quindio</t>
  </si>
  <si>
    <t>Juegos Deportivos Realizados</t>
  </si>
  <si>
    <t>Desarrollo de los  XXII JUEGOS DEPORTIVOS NACIONALES Y VI JUEGOS PARANACIONALES   2023</t>
  </si>
  <si>
    <t>04</t>
  </si>
  <si>
    <t>FERNANDO AUGUSTO PANESSO ZULUAGA</t>
  </si>
  <si>
    <t>Gerente General</t>
  </si>
  <si>
    <t>P</t>
  </si>
  <si>
    <t>E</t>
  </si>
  <si>
    <t>PRESUPUESTADO</t>
  </si>
  <si>
    <t>E (COMPROMISOS)</t>
  </si>
  <si>
    <t>E (OBLIGACIONES)</t>
  </si>
  <si>
    <t>CONTRATOS</t>
  </si>
  <si>
    <t xml:space="preserve">No. DE 
CONTRATOS </t>
  </si>
  <si>
    <t>VALOR COMPROMISOS</t>
  </si>
  <si>
    <t>VALOR DE LAS OBLIGACIONES</t>
  </si>
  <si>
    <t>% DE EJECUCION</t>
  </si>
  <si>
    <t>FUENTE DE LOS RECURSOS</t>
  </si>
  <si>
    <t>SUPERVISOR RESPONSABLE</t>
  </si>
  <si>
    <t>F-PLA-07</t>
  </si>
  <si>
    <t>01 de 1</t>
  </si>
  <si>
    <t xml:space="preserve">PLAN DE DESARROLLO DEPARTAMENTAL </t>
  </si>
  <si>
    <t>SEGUIMIENTO PLAN DE ACCIÓN
SECRETARIA DE INDEPORTES
SEPTIEMBRE  30   DE   2020</t>
  </si>
  <si>
    <t>2234470205_12</t>
  </si>
  <si>
    <t>2234470205_4</t>
  </si>
  <si>
    <t>2234572212_3</t>
  </si>
  <si>
    <t>2234572209_3</t>
  </si>
  <si>
    <t>2234572211_12</t>
  </si>
  <si>
    <t>Recursos del balance  Cigarrillos Nacionales y Extranjeros Funcionamiento 70%</t>
  </si>
  <si>
    <t xml:space="preserve"> Cigarrillos Nacionales y Extranjeros Municipios 30%</t>
  </si>
  <si>
    <t>23347471_5</t>
  </si>
  <si>
    <t>Aportes Departamento 1% ICLD</t>
  </si>
  <si>
    <t xml:space="preserve"> Rendimientos Financieros Recursos del Balance</t>
  </si>
  <si>
    <t xml:space="preserve"> RECURSOS DEL BALANCE CIGARRILLOS NACIONALES Y EXTRANJEROS 70% 2018</t>
  </si>
  <si>
    <t>2334573212_4</t>
  </si>
  <si>
    <t>Cigarrillos Nacionales y Extranjeros Funcionamiento 70%</t>
  </si>
  <si>
    <t>241434301010101_12</t>
  </si>
  <si>
    <t>241434301010101_3</t>
  </si>
  <si>
    <t>241434301010101_4</t>
  </si>
  <si>
    <t>MINISTERIO DEL DEPORTE</t>
  </si>
  <si>
    <t>241434301010101_7</t>
  </si>
  <si>
    <t>RENDIMIENTOS FINANCIEROS</t>
  </si>
  <si>
    <t>241434301010101_9</t>
  </si>
  <si>
    <t>251434301010101_12</t>
  </si>
  <si>
    <t xml:space="preserve"> RECURSOS DEL BALANCE  IPOCONSUMO  2018</t>
  </si>
  <si>
    <t>251434301010101_16</t>
  </si>
  <si>
    <t>RECURSOS DEL BALANCE CIGARRILLOS NACIONALES Y EXTRANJEROS 70% 2018</t>
  </si>
  <si>
    <t>251434301010101_17</t>
  </si>
  <si>
    <t>251434301010101_18</t>
  </si>
  <si>
    <t>RECURSOS DEL BALANCE SUPERAVIT DEPARTAMENTO</t>
  </si>
  <si>
    <t>251434301010101_19</t>
  </si>
  <si>
    <t>RECURSOS DEL BALANCE MONOPOLIO 2018</t>
  </si>
  <si>
    <t>251434301010101_20</t>
  </si>
  <si>
    <t xml:space="preserve"> IPOCONSUMO</t>
  </si>
  <si>
    <t>251434301010101_3</t>
  </si>
  <si>
    <t>251434301010101_4</t>
  </si>
  <si>
    <t>251434301010101_6</t>
  </si>
  <si>
    <t>241434301010201_12</t>
  </si>
  <si>
    <t>241434301010201_4</t>
  </si>
  <si>
    <t>241434301010201_7</t>
  </si>
  <si>
    <t>241434301020101_12</t>
  </si>
  <si>
    <t>241434301020101_7</t>
  </si>
  <si>
    <t xml:space="preserve">  Cigarrillos Nacionales y Extranjeros Municipios 30%</t>
  </si>
  <si>
    <t>241434301020102_5</t>
  </si>
  <si>
    <t xml:space="preserve"> Cigarrillos Nacionales y Extranjeros Funcionamiento 70%</t>
  </si>
  <si>
    <t>25143430101020101_6</t>
  </si>
  <si>
    <t>241434301030101_12</t>
  </si>
  <si>
    <t>241434301030101_3</t>
  </si>
  <si>
    <t>241434302010101_12</t>
  </si>
  <si>
    <t>241434302010101_3</t>
  </si>
  <si>
    <t>241434302010101_4</t>
  </si>
  <si>
    <t>251434302010101_6</t>
  </si>
  <si>
    <t>241434302010201_4</t>
  </si>
  <si>
    <t>Generar la participación y promoción de actividades físicas deportivas y recreativas en el departamento del Quindío</t>
  </si>
  <si>
    <t>Crear nuevos instrumentos de planificación para la formulación de la política publica</t>
  </si>
  <si>
    <t>Desarrollar estrategias para acceso de niños, niñas, adolescentes y jóvenes a procesos de formación deportiva y espacios recreativos en el Departamento del Quindío</t>
  </si>
  <si>
    <t>5</t>
  </si>
  <si>
    <t>Generar una mayor participación  deportiva y organización de eventos multideportivos en el Departamento del Quindío</t>
  </si>
  <si>
    <t>Aumentar la asignación de recursos para el deporte formativo y competitivo</t>
  </si>
  <si>
    <t>Definir nuevas metodologías para el desarrollo en el deporte formativo y competitivo del Departamento del Quindío</t>
  </si>
  <si>
    <t>Mejorar el rendimiento deportivo  y competitivo en los  deportistas de alto nivel competitivo y con proyección a altos logros
Determinar nuevos procesos para el desarrollo y aprendizaje en la parte técnica y táctica al interior de los clubes y ligas.</t>
  </si>
  <si>
    <t>Crear nuevos programas de actividad física y hábitos saludables de vida
Generar una cultura de estilos de vida saludable y actividad física.
Crear nuevos instrumentos de planificación para la formulación de la política publica
Mejorar difusión y acercamiento de la oferta institucional
Promover a los  niños, niñas, adolescentes y jóvenes para realizar actividades físicas y deportivas</t>
  </si>
  <si>
    <t>31/06/2020</t>
  </si>
  <si>
    <t>Coordinador area tecnica</t>
  </si>
  <si>
    <t>Tecnico Area tecnica</t>
  </si>
  <si>
    <t>Profesional universitario area tecnica</t>
  </si>
  <si>
    <t>Tecnico deporte Asociado</t>
  </si>
  <si>
    <t>Jefe del Area tecnica</t>
  </si>
  <si>
    <t>Jefe del atarea tecnica</t>
  </si>
  <si>
    <t>Coordinadora area tecnica</t>
  </si>
</sst>
</file>

<file path=xl/styles.xml><?xml version="1.0" encoding="utf-8"?>
<styleSheet xmlns="http://schemas.openxmlformats.org/spreadsheetml/2006/main">
  <numFmts count="16"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&quot;$&quot;\ #,##0.00;[Red]\-&quot;$&quot;\ #,##0.00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&quot;$&quot;\ #,##0"/>
    <numFmt numFmtId="172" formatCode="dd/mm/yyyy;@"/>
    <numFmt numFmtId="173" formatCode="_([$$-240A]\ * #,##0.00_);_([$$-240A]\ * \(#,##0.00\);_([$$-240A]\ * &quot;-&quot;??_);_(@_)"/>
    <numFmt numFmtId="174" formatCode="_(* #,##0_);_(* \(#,##0\);_(* &quot;-&quot;??_);_(@_)"/>
    <numFmt numFmtId="176" formatCode="_-* #,##0.00\ _€_-;\-* #,##0.00\ _€_-;_-* &quot;-&quot;??\ _€_-;_-@_-"/>
    <numFmt numFmtId="177" formatCode="00"/>
    <numFmt numFmtId="178" formatCode="_ [$€-2]\ * #,##0.00_ ;_ [$€-2]\ * \-#,##0.00_ ;_ [$€-2]\ * &quot;-&quot;??_ "/>
    <numFmt numFmtId="179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6F6F6E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7" fillId="7" borderId="16">
      <alignment horizontal="center" vertical="center" wrapText="1"/>
    </xf>
    <xf numFmtId="0" fontId="9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173" fontId="13" fillId="0" borderId="0"/>
    <xf numFmtId="168" fontId="1" fillId="0" borderId="0" applyFont="0" applyFill="0" applyBorder="0" applyAlignment="0" applyProtection="0"/>
    <xf numFmtId="0" fontId="13" fillId="0" borderId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167" fontId="1" fillId="0" borderId="0" applyFont="0" applyFill="0" applyBorder="0" applyAlignment="0" applyProtection="0"/>
    <xf numFmtId="0" fontId="7" fillId="7" borderId="16">
      <alignment horizontal="center" vertical="center" wrapText="1"/>
    </xf>
    <xf numFmtId="173" fontId="13" fillId="0" borderId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9">
    <xf numFmtId="0" fontId="0" fillId="0" borderId="0" xfId="0"/>
    <xf numFmtId="0" fontId="2" fillId="3" borderId="0" xfId="0" applyFont="1" applyFill="1" applyAlignment="1">
      <alignment horizontal="justify" vertical="center"/>
    </xf>
    <xf numFmtId="171" fontId="2" fillId="3" borderId="0" xfId="0" applyNumberFormat="1" applyFont="1" applyFill="1" applyAlignment="1">
      <alignment vertical="center"/>
    </xf>
    <xf numFmtId="171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5" fillId="0" borderId="0" xfId="0" applyFont="1" applyBorder="1"/>
    <xf numFmtId="1" fontId="5" fillId="0" borderId="0" xfId="0" applyNumberFormat="1" applyFont="1"/>
    <xf numFmtId="0" fontId="5" fillId="0" borderId="5" xfId="0" applyFont="1" applyBorder="1"/>
    <xf numFmtId="0" fontId="3" fillId="5" borderId="8" xfId="0" applyFont="1" applyFill="1" applyBorder="1" applyAlignment="1">
      <alignment horizontal="center" vertical="center"/>
    </xf>
    <xf numFmtId="1" fontId="5" fillId="0" borderId="7" xfId="0" applyNumberFormat="1" applyFont="1" applyBorder="1"/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justify" vertical="center"/>
    </xf>
    <xf numFmtId="171" fontId="5" fillId="3" borderId="0" xfId="0" applyNumberFormat="1" applyFont="1" applyFill="1" applyAlignment="1">
      <alignment vertical="center"/>
    </xf>
    <xf numFmtId="0" fontId="6" fillId="0" borderId="0" xfId="0" applyFont="1" applyBorder="1"/>
    <xf numFmtId="0" fontId="6" fillId="0" borderId="0" xfId="0" applyFont="1"/>
    <xf numFmtId="0" fontId="3" fillId="6" borderId="8" xfId="0" applyFont="1" applyFill="1" applyBorder="1" applyAlignment="1">
      <alignment horizontal="justify" vertical="center" wrapText="1"/>
    </xf>
    <xf numFmtId="0" fontId="5" fillId="0" borderId="9" xfId="0" applyFont="1" applyBorder="1"/>
    <xf numFmtId="0" fontId="5" fillId="0" borderId="10" xfId="0" applyFont="1" applyBorder="1"/>
    <xf numFmtId="0" fontId="2" fillId="3" borderId="0" xfId="0" applyFont="1" applyFill="1" applyAlignment="1">
      <alignment horizontal="justify" vertical="center" wrapText="1"/>
    </xf>
    <xf numFmtId="0" fontId="4" fillId="5" borderId="10" xfId="0" applyFont="1" applyFill="1" applyBorder="1" applyAlignment="1">
      <alignment horizontal="justify" vertical="center"/>
    </xf>
    <xf numFmtId="9" fontId="4" fillId="5" borderId="10" xfId="2" applyFont="1" applyFill="1" applyBorder="1" applyAlignment="1">
      <alignment horizontal="center" vertical="center"/>
    </xf>
    <xf numFmtId="9" fontId="2" fillId="3" borderId="0" xfId="2" applyFont="1" applyFill="1" applyAlignment="1">
      <alignment horizontal="center" vertical="center"/>
    </xf>
    <xf numFmtId="0" fontId="5" fillId="3" borderId="0" xfId="0" applyFont="1" applyFill="1" applyAlignment="1">
      <alignment horizontal="justify"/>
    </xf>
    <xf numFmtId="9" fontId="5" fillId="3" borderId="0" xfId="2" applyFont="1" applyFill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justify" vertical="center" wrapText="1"/>
    </xf>
    <xf numFmtId="0" fontId="3" fillId="6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/>
    </xf>
    <xf numFmtId="168" fontId="3" fillId="6" borderId="8" xfId="4" applyFont="1" applyFill="1" applyBorder="1" applyAlignment="1">
      <alignment horizontal="justify" vertical="center" wrapText="1"/>
    </xf>
    <xf numFmtId="1" fontId="4" fillId="5" borderId="1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justify" vertical="center" wrapText="1"/>
    </xf>
    <xf numFmtId="1" fontId="6" fillId="0" borderId="0" xfId="0" applyNumberFormat="1" applyFont="1"/>
    <xf numFmtId="172" fontId="5" fillId="0" borderId="0" xfId="0" applyNumberFormat="1" applyFont="1" applyFill="1" applyAlignment="1">
      <alignment horizontal="center" vertical="center"/>
    </xf>
    <xf numFmtId="1" fontId="6" fillId="0" borderId="0" xfId="0" applyNumberFormat="1" applyFont="1" applyBorder="1"/>
    <xf numFmtId="0" fontId="6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justify" vertical="center"/>
    </xf>
    <xf numFmtId="168" fontId="3" fillId="6" borderId="8" xfId="1" applyFont="1" applyFill="1" applyBorder="1" applyAlignment="1">
      <alignment horizontal="center" vertical="center" wrapText="1"/>
    </xf>
    <xf numFmtId="0" fontId="5" fillId="3" borderId="18" xfId="0" applyFont="1" applyFill="1" applyBorder="1"/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0" borderId="18" xfId="0" applyFont="1" applyBorder="1"/>
    <xf numFmtId="0" fontId="5" fillId="3" borderId="18" xfId="0" applyFont="1" applyFill="1" applyBorder="1" applyAlignment="1">
      <alignment horizontal="center" vertical="center"/>
    </xf>
    <xf numFmtId="168" fontId="3" fillId="6" borderId="8" xfId="4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 wrapText="1"/>
    </xf>
    <xf numFmtId="1" fontId="3" fillId="6" borderId="8" xfId="0" applyNumberFormat="1" applyFont="1" applyFill="1" applyBorder="1" applyAlignment="1">
      <alignment horizontal="center" vertical="center" wrapText="1"/>
    </xf>
    <xf numFmtId="168" fontId="3" fillId="6" borderId="8" xfId="4" applyFont="1" applyFill="1" applyBorder="1" applyAlignment="1">
      <alignment horizontal="justify" vertical="center"/>
    </xf>
    <xf numFmtId="9" fontId="3" fillId="6" borderId="8" xfId="2" applyFont="1" applyFill="1" applyBorder="1" applyAlignment="1">
      <alignment horizontal="center" vertical="center"/>
    </xf>
    <xf numFmtId="168" fontId="3" fillId="6" borderId="8" xfId="1" applyFont="1" applyFill="1" applyBorder="1" applyAlignment="1">
      <alignment horizontal="center" vertical="center"/>
    </xf>
    <xf numFmtId="168" fontId="3" fillId="6" borderId="0" xfId="4" applyFont="1" applyFill="1" applyBorder="1" applyAlignment="1">
      <alignment horizontal="center" vertical="center"/>
    </xf>
    <xf numFmtId="1" fontId="3" fillId="6" borderId="0" xfId="0" applyNumberFormat="1" applyFont="1" applyFill="1" applyBorder="1" applyAlignment="1">
      <alignment horizontal="center" vertical="center" wrapText="1"/>
    </xf>
    <xf numFmtId="168" fontId="3" fillId="6" borderId="0" xfId="4" applyFont="1" applyFill="1" applyBorder="1" applyAlignment="1">
      <alignment horizontal="justify" vertical="center" wrapText="1"/>
    </xf>
    <xf numFmtId="9" fontId="3" fillId="6" borderId="0" xfId="2" applyFont="1" applyFill="1" applyBorder="1" applyAlignment="1">
      <alignment horizontal="center" vertical="center"/>
    </xf>
    <xf numFmtId="49" fontId="3" fillId="6" borderId="8" xfId="4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justify"/>
    </xf>
    <xf numFmtId="0" fontId="5" fillId="3" borderId="18" xfId="0" applyFont="1" applyFill="1" applyBorder="1" applyAlignment="1">
      <alignment horizontal="justify" vertical="center"/>
    </xf>
    <xf numFmtId="168" fontId="6" fillId="0" borderId="18" xfId="0" applyNumberFormat="1" applyFont="1" applyFill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justify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172" fontId="5" fillId="0" borderId="18" xfId="0" applyNumberFormat="1" applyFont="1" applyFill="1" applyBorder="1" applyAlignment="1">
      <alignment horizontal="center" vertical="center"/>
    </xf>
    <xf numFmtId="9" fontId="5" fillId="3" borderId="18" xfId="2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9" fontId="6" fillId="2" borderId="0" xfId="2" applyFont="1" applyFill="1" applyBorder="1" applyAlignment="1">
      <alignment horizontal="center" vertical="center" wrapText="1"/>
    </xf>
    <xf numFmtId="171" fontId="6" fillId="2" borderId="0" xfId="0" applyNumberFormat="1" applyFont="1" applyFill="1" applyBorder="1" applyAlignment="1">
      <alignment horizontal="center" vertical="center" wrapText="1"/>
    </xf>
    <xf numFmtId="171" fontId="6" fillId="2" borderId="0" xfId="0" applyNumberFormat="1" applyFont="1" applyFill="1" applyBorder="1" applyAlignment="1">
      <alignment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3" borderId="0" xfId="0" applyFont="1" applyFill="1"/>
    <xf numFmtId="0" fontId="16" fillId="0" borderId="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77" fontId="16" fillId="0" borderId="41" xfId="0" applyNumberFormat="1" applyFont="1" applyBorder="1" applyAlignment="1">
      <alignment horizontal="center" vertical="center"/>
    </xf>
    <xf numFmtId="17" fontId="16" fillId="0" borderId="41" xfId="0" applyNumberFormat="1" applyFont="1" applyBorder="1" applyAlignment="1">
      <alignment horizontal="center" vertical="center"/>
    </xf>
    <xf numFmtId="3" fontId="16" fillId="9" borderId="4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168" fontId="4" fillId="0" borderId="5" xfId="1" applyFont="1" applyBorder="1" applyAlignment="1">
      <alignment horizontal="center" vertical="center"/>
    </xf>
    <xf numFmtId="174" fontId="3" fillId="0" borderId="5" xfId="1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1" fontId="5" fillId="0" borderId="0" xfId="0" applyNumberFormat="1" applyFont="1" applyFill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0" fontId="5" fillId="3" borderId="15" xfId="1" applyNumberFormat="1" applyFont="1" applyFill="1" applyBorder="1" applyAlignment="1">
      <alignment horizontal="center" vertical="center"/>
    </xf>
    <xf numFmtId="0" fontId="5" fillId="3" borderId="15" xfId="6" applyFont="1" applyFill="1" applyBorder="1" applyAlignment="1">
      <alignment horizontal="center" vertical="center" wrapText="1"/>
    </xf>
    <xf numFmtId="0" fontId="4" fillId="3" borderId="15" xfId="6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vertical="center"/>
    </xf>
    <xf numFmtId="1" fontId="5" fillId="3" borderId="4" xfId="0" applyNumberFormat="1" applyFont="1" applyFill="1" applyBorder="1"/>
    <xf numFmtId="0" fontId="5" fillId="3" borderId="0" xfId="0" applyFont="1" applyFill="1" applyBorder="1"/>
    <xf numFmtId="0" fontId="0" fillId="3" borderId="0" xfId="0" applyFill="1"/>
    <xf numFmtId="179" fontId="6" fillId="0" borderId="1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15" fillId="3" borderId="15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168" fontId="4" fillId="3" borderId="11" xfId="10" applyFont="1" applyFill="1" applyBorder="1" applyAlignment="1">
      <alignment horizontal="center" vertical="center" wrapText="1"/>
    </xf>
    <xf numFmtId="168" fontId="4" fillId="3" borderId="15" xfId="1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justify" vertical="center" wrapText="1"/>
    </xf>
    <xf numFmtId="168" fontId="5" fillId="3" borderId="18" xfId="1" applyFont="1" applyFill="1" applyBorder="1" applyAlignment="1">
      <alignment horizontal="center" vertical="center"/>
    </xf>
    <xf numFmtId="168" fontId="4" fillId="6" borderId="8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5" fillId="3" borderId="23" xfId="1" applyFont="1" applyFill="1" applyBorder="1" applyAlignment="1">
      <alignment horizontal="center" vertical="center"/>
    </xf>
    <xf numFmtId="168" fontId="4" fillId="6" borderId="8" xfId="4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5" fillId="0" borderId="0" xfId="0" applyFont="1" applyFill="1" applyAlignment="1">
      <alignment horizontal="justify" vertical="center" wrapText="1"/>
    </xf>
    <xf numFmtId="168" fontId="4" fillId="3" borderId="15" xfId="1" applyFont="1" applyFill="1" applyBorder="1" applyAlignment="1">
      <alignment horizontal="center" vertical="center" wrapText="1"/>
    </xf>
    <xf numFmtId="168" fontId="4" fillId="3" borderId="15" xfId="4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justify" vertical="center" wrapText="1"/>
    </xf>
    <xf numFmtId="168" fontId="4" fillId="3" borderId="6" xfId="1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wrapText="1"/>
    </xf>
    <xf numFmtId="168" fontId="4" fillId="3" borderId="18" xfId="1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0" fontId="3" fillId="6" borderId="8" xfId="4" applyNumberFormat="1" applyFont="1" applyFill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/>
    </xf>
    <xf numFmtId="168" fontId="5" fillId="3" borderId="15" xfId="1" applyFont="1" applyFill="1" applyBorder="1" applyAlignment="1">
      <alignment horizontal="center" vertical="center"/>
    </xf>
    <xf numFmtId="168" fontId="5" fillId="3" borderId="14" xfId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5" fillId="3" borderId="15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4" fontId="5" fillId="3" borderId="18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71" fontId="6" fillId="2" borderId="1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5" fillId="3" borderId="15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 wrapText="1"/>
    </xf>
    <xf numFmtId="168" fontId="4" fillId="3" borderId="15" xfId="10" applyFont="1" applyFill="1" applyBorder="1" applyAlignment="1" applyProtection="1">
      <alignment horizontal="right" vertical="center"/>
      <protection locked="0"/>
    </xf>
    <xf numFmtId="4" fontId="5" fillId="3" borderId="15" xfId="0" applyNumberFormat="1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5" xfId="6" applyFont="1" applyFill="1" applyBorder="1" applyAlignment="1">
      <alignment horizontal="center" vertical="center"/>
    </xf>
    <xf numFmtId="3" fontId="5" fillId="3" borderId="15" xfId="1" applyNumberFormat="1" applyFont="1" applyFill="1" applyBorder="1" applyAlignment="1">
      <alignment vertical="center"/>
    </xf>
    <xf numFmtId="3" fontId="5" fillId="3" borderId="15" xfId="6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center"/>
    </xf>
    <xf numFmtId="9" fontId="5" fillId="3" borderId="23" xfId="2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168" fontId="5" fillId="3" borderId="18" xfId="1" applyFont="1" applyFill="1" applyBorder="1" applyAlignment="1">
      <alignment horizontal="center" vertical="center" wrapText="1"/>
    </xf>
    <xf numFmtId="168" fontId="5" fillId="3" borderId="18" xfId="0" applyNumberFormat="1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" fontId="4" fillId="3" borderId="15" xfId="31" applyNumberFormat="1" applyFont="1" applyFill="1" applyBorder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4" fontId="4" fillId="3" borderId="15" xfId="10" applyNumberFormat="1" applyFont="1" applyFill="1" applyBorder="1" applyAlignment="1">
      <alignment vertical="center"/>
    </xf>
    <xf numFmtId="168" fontId="4" fillId="3" borderId="15" xfId="10" applyFont="1" applyFill="1" applyBorder="1" applyAlignment="1">
      <alignment horizontal="justify" vertical="center"/>
    </xf>
    <xf numFmtId="168" fontId="5" fillId="3" borderId="15" xfId="1" applyFont="1" applyFill="1" applyBorder="1" applyAlignment="1">
      <alignment vertical="center"/>
    </xf>
    <xf numFmtId="4" fontId="5" fillId="3" borderId="15" xfId="6" applyNumberFormat="1" applyFont="1" applyFill="1" applyBorder="1" applyAlignment="1">
      <alignment horizontal="center" vertical="center" wrapText="1"/>
    </xf>
    <xf numFmtId="168" fontId="4" fillId="3" borderId="18" xfId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9" fontId="5" fillId="3" borderId="15" xfId="2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9" fontId="5" fillId="3" borderId="32" xfId="2" applyNumberFormat="1" applyFont="1" applyFill="1" applyBorder="1" applyAlignment="1">
      <alignment horizontal="center" vertical="center"/>
    </xf>
    <xf numFmtId="168" fontId="4" fillId="3" borderId="11" xfId="1" applyFont="1" applyFill="1" applyBorder="1" applyAlignment="1">
      <alignment horizontal="center" vertical="center"/>
    </xf>
    <xf numFmtId="168" fontId="5" fillId="3" borderId="9" xfId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8" fontId="5" fillId="3" borderId="13" xfId="1" applyFont="1" applyFill="1" applyBorder="1" applyAlignment="1">
      <alignment horizontal="center" vertical="center"/>
    </xf>
    <xf numFmtId="168" fontId="5" fillId="3" borderId="14" xfId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8" fontId="5" fillId="3" borderId="15" xfId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 vertical="center" wrapText="1"/>
    </xf>
    <xf numFmtId="172" fontId="6" fillId="2" borderId="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5" fillId="3" borderId="13" xfId="2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14" fontId="5" fillId="3" borderId="13" xfId="0" applyNumberFormat="1" applyFont="1" applyFill="1" applyBorder="1" applyAlignment="1">
      <alignment horizontal="center" vertical="center"/>
    </xf>
    <xf numFmtId="14" fontId="5" fillId="3" borderId="14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32" xfId="0" applyNumberFormat="1" applyFont="1" applyFill="1" applyBorder="1" applyAlignment="1">
      <alignment horizontal="center" vertical="center"/>
    </xf>
    <xf numFmtId="14" fontId="5" fillId="3" borderId="23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3" fontId="4" fillId="3" borderId="55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10" fontId="4" fillId="3" borderId="55" xfId="0" applyNumberFormat="1" applyFont="1" applyFill="1" applyBorder="1" applyAlignment="1">
      <alignment horizontal="center" vertical="center"/>
    </xf>
    <xf numFmtId="10" fontId="4" fillId="3" borderId="34" xfId="0" applyNumberFormat="1" applyFont="1" applyFill="1" applyBorder="1" applyAlignment="1">
      <alignment horizontal="center" vertical="center"/>
    </xf>
    <xf numFmtId="10" fontId="4" fillId="3" borderId="58" xfId="0" applyNumberFormat="1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9" fontId="4" fillId="3" borderId="21" xfId="2" applyFont="1" applyFill="1" applyBorder="1" applyAlignment="1">
      <alignment horizontal="center" vertical="center" wrapText="1"/>
    </xf>
    <xf numFmtId="9" fontId="4" fillId="3" borderId="32" xfId="2" applyFont="1" applyFill="1" applyBorder="1" applyAlignment="1">
      <alignment horizontal="center" vertical="center" wrapText="1"/>
    </xf>
    <xf numFmtId="9" fontId="4" fillId="3" borderId="23" xfId="2" applyFont="1" applyFill="1" applyBorder="1" applyAlignment="1">
      <alignment horizontal="center" vertical="center" wrapText="1"/>
    </xf>
    <xf numFmtId="168" fontId="4" fillId="3" borderId="28" xfId="1" applyFont="1" applyFill="1" applyBorder="1" applyAlignment="1">
      <alignment horizontal="center" vertical="center" wrapText="1"/>
    </xf>
    <xf numFmtId="168" fontId="4" fillId="3" borderId="36" xfId="1" applyFont="1" applyFill="1" applyBorder="1" applyAlignment="1">
      <alignment horizontal="center" vertical="center" wrapText="1"/>
    </xf>
    <xf numFmtId="168" fontId="4" fillId="3" borderId="31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3" fontId="4" fillId="3" borderId="18" xfId="0" applyNumberFormat="1" applyFont="1" applyFill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168" fontId="4" fillId="3" borderId="18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9" fontId="5" fillId="3" borderId="15" xfId="2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4" fontId="14" fillId="3" borderId="26" xfId="0" applyNumberFormat="1" applyFont="1" applyFill="1" applyBorder="1" applyAlignment="1">
      <alignment horizontal="justify" vertical="center" wrapText="1" readingOrder="1"/>
    </xf>
    <xf numFmtId="4" fontId="14" fillId="3" borderId="27" xfId="0" applyNumberFormat="1" applyFont="1" applyFill="1" applyBorder="1" applyAlignment="1">
      <alignment horizontal="justify" vertical="center" wrapText="1" readingOrder="1"/>
    </xf>
    <xf numFmtId="4" fontId="14" fillId="3" borderId="63" xfId="0" applyNumberFormat="1" applyFont="1" applyFill="1" applyBorder="1" applyAlignment="1">
      <alignment horizontal="justify" vertical="center" wrapText="1" readingOrder="1"/>
    </xf>
    <xf numFmtId="0" fontId="4" fillId="3" borderId="7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10" fontId="5" fillId="3" borderId="15" xfId="0" applyNumberFormat="1" applyFont="1" applyFill="1" applyBorder="1" applyAlignment="1">
      <alignment horizontal="center" vertical="center"/>
    </xf>
    <xf numFmtId="14" fontId="5" fillId="3" borderId="12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justify" vertical="center" wrapText="1"/>
    </xf>
    <xf numFmtId="0" fontId="4" fillId="11" borderId="56" xfId="0" applyFont="1" applyFill="1" applyBorder="1" applyAlignment="1">
      <alignment horizontal="justify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5" fontId="14" fillId="3" borderId="0" xfId="0" applyNumberFormat="1" applyFont="1" applyFill="1" applyBorder="1" applyAlignment="1">
      <alignment horizontal="center" vertical="center" readingOrder="1"/>
    </xf>
    <xf numFmtId="165" fontId="14" fillId="3" borderId="59" xfId="0" applyNumberFormat="1" applyFont="1" applyFill="1" applyBorder="1" applyAlignment="1">
      <alignment horizontal="center" vertical="center" readingOrder="1"/>
    </xf>
    <xf numFmtId="0" fontId="5" fillId="3" borderId="15" xfId="0" applyFont="1" applyFill="1" applyBorder="1" applyAlignment="1">
      <alignment horizontal="justify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9" fontId="5" fillId="3" borderId="57" xfId="2" applyFont="1" applyFill="1" applyBorder="1" applyAlignment="1">
      <alignment horizontal="center" vertical="center"/>
    </xf>
    <xf numFmtId="9" fontId="5" fillId="3" borderId="23" xfId="2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9" fontId="5" fillId="3" borderId="12" xfId="0" applyNumberFormat="1" applyFont="1" applyFill="1" applyBorder="1" applyAlignment="1">
      <alignment horizontal="center" vertical="center"/>
    </xf>
    <xf numFmtId="9" fontId="5" fillId="3" borderId="13" xfId="0" applyNumberFormat="1" applyFont="1" applyFill="1" applyBorder="1" applyAlignment="1">
      <alignment horizontal="center" vertical="center"/>
    </xf>
    <xf numFmtId="9" fontId="5" fillId="3" borderId="14" xfId="0" applyNumberFormat="1" applyFont="1" applyFill="1" applyBorder="1" applyAlignment="1">
      <alignment horizontal="center" vertical="center"/>
    </xf>
    <xf numFmtId="9" fontId="5" fillId="3" borderId="25" xfId="2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justify" vertical="center" wrapText="1"/>
    </xf>
    <xf numFmtId="0" fontId="4" fillId="3" borderId="25" xfId="0" applyFont="1" applyFill="1" applyBorder="1" applyAlignment="1">
      <alignment horizontal="justify" vertical="center" wrapText="1"/>
    </xf>
    <xf numFmtId="0" fontId="4" fillId="3" borderId="33" xfId="0" applyFont="1" applyFill="1" applyBorder="1" applyAlignment="1">
      <alignment horizontal="justify" vertical="center" wrapText="1"/>
    </xf>
    <xf numFmtId="0" fontId="4" fillId="3" borderId="34" xfId="0" applyFont="1" applyFill="1" applyBorder="1" applyAlignment="1">
      <alignment horizontal="justify" vertical="center" wrapText="1"/>
    </xf>
    <xf numFmtId="0" fontId="5" fillId="3" borderId="2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4" fontId="5" fillId="3" borderId="15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168" fontId="5" fillId="3" borderId="54" xfId="1" applyFont="1" applyFill="1" applyBorder="1" applyAlignment="1">
      <alignment horizontal="center" vertical="center"/>
    </xf>
    <xf numFmtId="168" fontId="5" fillId="3" borderId="5" xfId="1" applyFont="1" applyFill="1" applyBorder="1" applyAlignment="1">
      <alignment horizontal="center" vertical="center"/>
    </xf>
    <xf numFmtId="14" fontId="5" fillId="3" borderId="15" xfId="0" applyNumberFormat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justify" vertical="center" wrapText="1"/>
    </xf>
    <xf numFmtId="168" fontId="5" fillId="3" borderId="28" xfId="1" applyFont="1" applyFill="1" applyBorder="1" applyAlignment="1">
      <alignment horizontal="center" vertical="center"/>
    </xf>
    <xf numFmtId="168" fontId="5" fillId="3" borderId="36" xfId="1" applyFont="1" applyFill="1" applyBorder="1" applyAlignment="1">
      <alignment horizontal="center" vertical="center"/>
    </xf>
    <xf numFmtId="168" fontId="5" fillId="3" borderId="31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5" fillId="3" borderId="32" xfId="0" applyFont="1" applyFill="1" applyBorder="1" applyAlignment="1">
      <alignment horizontal="justify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9" fontId="5" fillId="3" borderId="12" xfId="2" applyFont="1" applyFill="1" applyBorder="1" applyAlignment="1">
      <alignment horizontal="center" vertical="center"/>
    </xf>
    <xf numFmtId="9" fontId="5" fillId="3" borderId="13" xfId="2" applyFont="1" applyFill="1" applyBorder="1" applyAlignment="1">
      <alignment horizontal="center" vertical="center"/>
    </xf>
    <xf numFmtId="9" fontId="5" fillId="3" borderId="14" xfId="2" applyFont="1" applyFill="1" applyBorder="1" applyAlignment="1">
      <alignment horizontal="center" vertical="center"/>
    </xf>
    <xf numFmtId="10" fontId="5" fillId="3" borderId="29" xfId="0" applyNumberFormat="1" applyFont="1" applyFill="1" applyBorder="1" applyAlignment="1">
      <alignment horizontal="center" vertical="center"/>
    </xf>
    <xf numFmtId="10" fontId="5" fillId="3" borderId="13" xfId="0" applyNumberFormat="1" applyFont="1" applyFill="1" applyBorder="1" applyAlignment="1">
      <alignment horizontal="center" vertical="center"/>
    </xf>
    <xf numFmtId="10" fontId="5" fillId="3" borderId="14" xfId="0" applyNumberFormat="1" applyFont="1" applyFill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 wrapText="1"/>
    </xf>
    <xf numFmtId="14" fontId="5" fillId="3" borderId="29" xfId="0" applyNumberFormat="1" applyFont="1" applyFill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9" fontId="5" fillId="3" borderId="29" xfId="2" applyNumberFormat="1" applyFont="1" applyFill="1" applyBorder="1" applyAlignment="1">
      <alignment horizontal="center" vertical="center"/>
    </xf>
    <xf numFmtId="9" fontId="5" fillId="3" borderId="14" xfId="2" applyNumberFormat="1" applyFont="1" applyFill="1" applyBorder="1" applyAlignment="1">
      <alignment horizontal="center" vertical="center"/>
    </xf>
    <xf numFmtId="14" fontId="5" fillId="3" borderId="26" xfId="0" applyNumberFormat="1" applyFont="1" applyFill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center" vertical="center"/>
    </xf>
    <xf numFmtId="14" fontId="5" fillId="3" borderId="30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9" fontId="5" fillId="3" borderId="21" xfId="2" applyNumberFormat="1" applyFont="1" applyFill="1" applyBorder="1" applyAlignment="1">
      <alignment horizontal="center" vertical="center"/>
    </xf>
    <xf numFmtId="9" fontId="5" fillId="3" borderId="32" xfId="2" applyNumberFormat="1" applyFont="1" applyFill="1" applyBorder="1" applyAlignment="1">
      <alignment horizontal="center" vertical="center"/>
    </xf>
    <xf numFmtId="9" fontId="5" fillId="3" borderId="23" xfId="2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10" fontId="5" fillId="3" borderId="21" xfId="0" applyNumberFormat="1" applyFont="1" applyFill="1" applyBorder="1" applyAlignment="1">
      <alignment horizontal="center" vertical="center"/>
    </xf>
    <xf numFmtId="10" fontId="5" fillId="3" borderId="32" xfId="0" applyNumberFormat="1" applyFont="1" applyFill="1" applyBorder="1" applyAlignment="1">
      <alignment horizontal="center" vertical="center"/>
    </xf>
    <xf numFmtId="10" fontId="5" fillId="3" borderId="23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32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justify" vertical="center" wrapText="1"/>
    </xf>
    <xf numFmtId="3" fontId="5" fillId="3" borderId="20" xfId="0" applyNumberFormat="1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justify" vertical="center" wrapText="1"/>
    </xf>
    <xf numFmtId="9" fontId="4" fillId="3" borderId="21" xfId="2" applyFont="1" applyFill="1" applyBorder="1" applyAlignment="1">
      <alignment horizontal="center" vertical="center"/>
    </xf>
    <xf numFmtId="9" fontId="4" fillId="3" borderId="32" xfId="2" applyFont="1" applyFill="1" applyBorder="1" applyAlignment="1">
      <alignment horizontal="center" vertical="center"/>
    </xf>
    <xf numFmtId="168" fontId="4" fillId="3" borderId="18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3" fontId="12" fillId="10" borderId="15" xfId="0" applyNumberFormat="1" applyFont="1" applyFill="1" applyBorder="1" applyAlignment="1">
      <alignment horizontal="center" vertical="center" wrapText="1"/>
    </xf>
    <xf numFmtId="9" fontId="12" fillId="10" borderId="15" xfId="17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8" fontId="17" fillId="2" borderId="49" xfId="22" applyFont="1" applyFill="1" applyBorder="1" applyAlignment="1">
      <alignment horizontal="center" vertical="center"/>
    </xf>
    <xf numFmtId="178" fontId="17" fillId="2" borderId="50" xfId="22" applyFont="1" applyFill="1" applyBorder="1" applyAlignment="1">
      <alignment horizontal="center" vertical="center"/>
    </xf>
    <xf numFmtId="178" fontId="17" fillId="2" borderId="51" xfId="22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textRotation="90" wrapText="1"/>
    </xf>
    <xf numFmtId="49" fontId="6" fillId="2" borderId="11" xfId="0" applyNumberFormat="1" applyFont="1" applyFill="1" applyBorder="1" applyAlignment="1">
      <alignment horizontal="center" vertical="center" textRotation="90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9" fontId="6" fillId="2" borderId="15" xfId="2" applyFont="1" applyFill="1" applyBorder="1" applyAlignment="1">
      <alignment horizontal="center" vertical="center" wrapText="1"/>
    </xf>
    <xf numFmtId="171" fontId="6" fillId="2" borderId="1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</cellXfs>
  <cellStyles count="38">
    <cellStyle name="Excel Built-in Normal 2" xfId="14"/>
    <cellStyle name="KPT04" xfId="5"/>
    <cellStyle name="KPT04 2" xfId="29"/>
    <cellStyle name="Millares" xfId="1" builtinId="3"/>
    <cellStyle name="Millares [0] 2" xfId="3"/>
    <cellStyle name="Millares [0] 3" xfId="19"/>
    <cellStyle name="Millares 2" xfId="10"/>
    <cellStyle name="Millares 2 2" xfId="4"/>
    <cellStyle name="Millares 2 2 2" xfId="13"/>
    <cellStyle name="Millares 2 2 2 2" xfId="31"/>
    <cellStyle name="Millares 3 2" xfId="20"/>
    <cellStyle name="Millares 3 3" xfId="16"/>
    <cellStyle name="Millares 4" xfId="15"/>
    <cellStyle name="Millares 6" xfId="18"/>
    <cellStyle name="Moneda [0] 2" xfId="8"/>
    <cellStyle name="Moneda [0] 2 2" xfId="21"/>
    <cellStyle name="Moneda 10" xfId="36"/>
    <cellStyle name="Moneda 2" xfId="9"/>
    <cellStyle name="Moneda 2 4" xfId="28"/>
    <cellStyle name="Moneda 3" xfId="7"/>
    <cellStyle name="Moneda 4" xfId="26"/>
    <cellStyle name="Moneda 5" xfId="32"/>
    <cellStyle name="Moneda 6" xfId="34"/>
    <cellStyle name="Moneda 7" xfId="33"/>
    <cellStyle name="Moneda 8" xfId="35"/>
    <cellStyle name="Moneda 9" xfId="37"/>
    <cellStyle name="Normal" xfId="0" builtinId="0"/>
    <cellStyle name="Normal 2" xfId="6"/>
    <cellStyle name="Normal 2 2" xfId="12"/>
    <cellStyle name="Normal 2 2 2" xfId="30"/>
    <cellStyle name="Normal 2 3" xfId="22"/>
    <cellStyle name="Normal 3" xfId="27"/>
    <cellStyle name="Normal 3 2" xfId="23"/>
    <cellStyle name="Normal 7" xfId="11"/>
    <cellStyle name="Porcentaje 2 2" xfId="17"/>
    <cellStyle name="Porcentaje 2 2 2" xfId="24"/>
    <cellStyle name="Porcentaje 2 3" xfId="25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X77"/>
  <sheetViews>
    <sheetView tabSelected="1" topLeftCell="H31" zoomScale="55" zoomScaleNormal="55" zoomScalePageLayoutView="40" workbookViewId="0">
      <selection activeCell="J65" sqref="J65:J68"/>
    </sheetView>
  </sheetViews>
  <sheetFormatPr baseColWidth="10" defaultRowHeight="15"/>
  <cols>
    <col min="1" max="1" width="16.85546875" style="99" customWidth="1"/>
    <col min="2" max="3" width="11.42578125" style="99"/>
    <col min="4" max="4" width="16.85546875" style="99" customWidth="1"/>
    <col min="5" max="6" width="11.42578125" style="99"/>
    <col min="7" max="7" width="14.7109375" style="99" customWidth="1"/>
    <col min="8" max="8" width="22.140625" style="99" customWidth="1"/>
    <col min="9" max="9" width="39.28515625" style="99" customWidth="1"/>
    <col min="10" max="10" width="30.5703125" style="99" customWidth="1"/>
    <col min="11" max="12" width="16" style="99" customWidth="1"/>
    <col min="13" max="13" width="29.28515625" style="99" customWidth="1"/>
    <col min="14" max="14" width="24.28515625" style="99" customWidth="1"/>
    <col min="15" max="15" width="31" style="99" customWidth="1"/>
    <col min="16" max="16" width="24.28515625" style="99" customWidth="1"/>
    <col min="17" max="17" width="30.28515625" style="99" customWidth="1"/>
    <col min="18" max="18" width="39" style="138" customWidth="1"/>
    <col min="19" max="19" width="32.42578125" style="99" customWidth="1"/>
    <col min="20" max="20" width="37.85546875" style="138" customWidth="1"/>
    <col min="21" max="21" width="32" style="99" customWidth="1"/>
    <col min="22" max="22" width="27.5703125" style="99" customWidth="1"/>
    <col min="23" max="23" width="28.28515625" style="99" customWidth="1"/>
    <col min="24" max="24" width="24.28515625" style="99" customWidth="1"/>
    <col min="25" max="25" width="40" style="132" customWidth="1"/>
    <col min="26" max="58" width="11.42578125" style="99"/>
    <col min="59" max="60" width="18.7109375" style="99" bestFit="1" customWidth="1"/>
    <col min="61" max="61" width="19.42578125" style="99" bestFit="1" customWidth="1"/>
    <col min="62" max="62" width="37.7109375" style="99" customWidth="1"/>
    <col min="63" max="63" width="21" style="99" customWidth="1"/>
    <col min="64" max="66" width="17.85546875" style="99" customWidth="1"/>
    <col min="67" max="67" width="12.7109375" style="99" bestFit="1" customWidth="1"/>
    <col min="68" max="68" width="25.28515625" style="99" customWidth="1"/>
    <col min="69" max="16384" width="11.42578125" style="99"/>
  </cols>
  <sheetData>
    <row r="1" spans="1:76" ht="18" customHeight="1">
      <c r="A1" s="445" t="s">
        <v>153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163"/>
      <c r="BO1" s="87" t="s">
        <v>0</v>
      </c>
      <c r="BP1" s="88" t="s">
        <v>150</v>
      </c>
      <c r="BQ1" s="85"/>
      <c r="BR1" s="85"/>
      <c r="BS1" s="85"/>
      <c r="BT1" s="85"/>
      <c r="BU1" s="85"/>
      <c r="BV1" s="85"/>
      <c r="BW1" s="85"/>
      <c r="BX1" s="85"/>
    </row>
    <row r="2" spans="1:76">
      <c r="A2" s="447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164"/>
      <c r="BO2" s="86" t="s">
        <v>1</v>
      </c>
      <c r="BP2" s="89">
        <v>6</v>
      </c>
      <c r="BQ2" s="85"/>
      <c r="BR2" s="85"/>
      <c r="BS2" s="85"/>
      <c r="BT2" s="85"/>
      <c r="BU2" s="85"/>
      <c r="BV2" s="85"/>
      <c r="BW2" s="85"/>
      <c r="BX2" s="85"/>
    </row>
    <row r="3" spans="1:76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164"/>
      <c r="BO3" s="86" t="s">
        <v>2</v>
      </c>
      <c r="BP3" s="90" t="s">
        <v>3</v>
      </c>
      <c r="BQ3" s="85"/>
      <c r="BR3" s="85"/>
      <c r="BS3" s="85"/>
      <c r="BT3" s="85"/>
      <c r="BU3" s="85"/>
      <c r="BV3" s="85"/>
      <c r="BW3" s="85"/>
      <c r="BX3" s="85"/>
    </row>
    <row r="4" spans="1:76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165"/>
      <c r="BN4" s="92"/>
      <c r="BO4" s="86" t="s">
        <v>4</v>
      </c>
      <c r="BP4" s="91" t="s">
        <v>151</v>
      </c>
      <c r="BQ4" s="85"/>
      <c r="BR4" s="85"/>
      <c r="BS4" s="85"/>
      <c r="BT4" s="85"/>
      <c r="BU4" s="85"/>
      <c r="BV4" s="85"/>
      <c r="BW4" s="85"/>
      <c r="BX4" s="85"/>
    </row>
    <row r="5" spans="1:76" ht="15.75">
      <c r="A5" s="451" t="s">
        <v>152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155"/>
      <c r="M5" s="454" t="s">
        <v>5</v>
      </c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5"/>
      <c r="BP5" s="456"/>
      <c r="BQ5" s="84"/>
      <c r="BR5" s="84"/>
      <c r="BS5" s="84"/>
      <c r="BT5" s="84"/>
      <c r="BU5" s="84"/>
      <c r="BV5" s="84"/>
      <c r="BW5" s="84"/>
      <c r="BX5" s="84"/>
    </row>
    <row r="6" spans="1:76" ht="16.5" thickBot="1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166"/>
      <c r="M6" s="167"/>
      <c r="N6" s="93"/>
      <c r="O6" s="94"/>
      <c r="P6" s="166"/>
      <c r="Q6" s="95"/>
      <c r="R6" s="94"/>
      <c r="S6" s="166"/>
      <c r="T6" s="94"/>
      <c r="U6" s="166"/>
      <c r="V6" s="166"/>
      <c r="W6" s="166"/>
      <c r="X6" s="166"/>
      <c r="Y6" s="166"/>
      <c r="Z6" s="457" t="s">
        <v>6</v>
      </c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166"/>
      <c r="BD6" s="96"/>
      <c r="BE6" s="96"/>
      <c r="BF6" s="96"/>
      <c r="BG6" s="96"/>
      <c r="BH6" s="96"/>
      <c r="BI6" s="96"/>
      <c r="BJ6" s="96"/>
      <c r="BK6" s="96"/>
      <c r="BL6" s="97"/>
      <c r="BM6" s="97"/>
      <c r="BN6" s="97"/>
      <c r="BO6" s="97"/>
      <c r="BP6" s="98"/>
      <c r="BQ6" s="84"/>
      <c r="BR6" s="84"/>
      <c r="BS6" s="84"/>
      <c r="BT6" s="84"/>
      <c r="BU6" s="84"/>
      <c r="BV6" s="84"/>
      <c r="BW6" s="84"/>
      <c r="BX6" s="84"/>
    </row>
    <row r="7" spans="1:76" ht="29.25" customHeight="1">
      <c r="A7" s="435" t="s">
        <v>7</v>
      </c>
      <c r="B7" s="436" t="s">
        <v>8</v>
      </c>
      <c r="C7" s="436"/>
      <c r="D7" s="436" t="s">
        <v>7</v>
      </c>
      <c r="E7" s="436" t="s">
        <v>9</v>
      </c>
      <c r="F7" s="436"/>
      <c r="G7" s="436" t="s">
        <v>7</v>
      </c>
      <c r="H7" s="249" t="s">
        <v>10</v>
      </c>
      <c r="I7" s="436" t="s">
        <v>11</v>
      </c>
      <c r="J7" s="436" t="s">
        <v>12</v>
      </c>
      <c r="K7" s="436" t="s">
        <v>13</v>
      </c>
      <c r="L7" s="436"/>
      <c r="M7" s="435" t="s">
        <v>14</v>
      </c>
      <c r="N7" s="436" t="s">
        <v>15</v>
      </c>
      <c r="O7" s="436" t="s">
        <v>5</v>
      </c>
      <c r="P7" s="443" t="s">
        <v>16</v>
      </c>
      <c r="Q7" s="444" t="s">
        <v>17</v>
      </c>
      <c r="R7" s="436" t="s">
        <v>18</v>
      </c>
      <c r="S7" s="436" t="s">
        <v>19</v>
      </c>
      <c r="T7" s="436" t="s">
        <v>20</v>
      </c>
      <c r="U7" s="444" t="s">
        <v>17</v>
      </c>
      <c r="V7" s="444"/>
      <c r="W7" s="444"/>
      <c r="X7" s="435" t="s">
        <v>7</v>
      </c>
      <c r="Y7" s="436" t="s">
        <v>21</v>
      </c>
      <c r="Z7" s="437" t="s">
        <v>22</v>
      </c>
      <c r="AA7" s="438"/>
      <c r="AB7" s="438"/>
      <c r="AC7" s="439"/>
      <c r="AD7" s="440" t="s">
        <v>23</v>
      </c>
      <c r="AE7" s="441"/>
      <c r="AF7" s="441"/>
      <c r="AG7" s="441"/>
      <c r="AH7" s="441"/>
      <c r="AI7" s="441"/>
      <c r="AJ7" s="441"/>
      <c r="AK7" s="442"/>
      <c r="AL7" s="244" t="s">
        <v>24</v>
      </c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6"/>
      <c r="AX7" s="440" t="s">
        <v>25</v>
      </c>
      <c r="AY7" s="441"/>
      <c r="AZ7" s="441"/>
      <c r="BA7" s="441"/>
      <c r="BB7" s="441"/>
      <c r="BC7" s="442"/>
      <c r="BD7" s="423" t="s">
        <v>26</v>
      </c>
      <c r="BE7" s="424"/>
      <c r="BF7" s="427" t="s">
        <v>143</v>
      </c>
      <c r="BG7" s="428"/>
      <c r="BH7" s="428"/>
      <c r="BI7" s="428"/>
      <c r="BJ7" s="428"/>
      <c r="BK7" s="429"/>
      <c r="BL7" s="247" t="s">
        <v>27</v>
      </c>
      <c r="BM7" s="430"/>
      <c r="BN7" s="247" t="s">
        <v>28</v>
      </c>
      <c r="BO7" s="430"/>
      <c r="BP7" s="432" t="s">
        <v>29</v>
      </c>
      <c r="BQ7" s="84"/>
      <c r="BR7" s="84"/>
      <c r="BS7" s="84"/>
      <c r="BT7" s="84"/>
      <c r="BU7" s="84"/>
      <c r="BV7" s="84"/>
      <c r="BW7" s="84"/>
      <c r="BX7" s="84"/>
    </row>
    <row r="8" spans="1:76" ht="75" customHeight="1">
      <c r="A8" s="435"/>
      <c r="B8" s="436"/>
      <c r="C8" s="436"/>
      <c r="D8" s="436"/>
      <c r="E8" s="436"/>
      <c r="F8" s="436"/>
      <c r="G8" s="436"/>
      <c r="H8" s="458"/>
      <c r="I8" s="436"/>
      <c r="J8" s="436"/>
      <c r="K8" s="158" t="s">
        <v>138</v>
      </c>
      <c r="L8" s="158" t="s">
        <v>139</v>
      </c>
      <c r="M8" s="435"/>
      <c r="N8" s="436"/>
      <c r="O8" s="436"/>
      <c r="P8" s="443"/>
      <c r="Q8" s="444"/>
      <c r="R8" s="436"/>
      <c r="S8" s="436"/>
      <c r="T8" s="436"/>
      <c r="U8" s="159" t="s">
        <v>140</v>
      </c>
      <c r="V8" s="159" t="s">
        <v>141</v>
      </c>
      <c r="W8" s="159" t="s">
        <v>142</v>
      </c>
      <c r="X8" s="435"/>
      <c r="Y8" s="436"/>
      <c r="Z8" s="421" t="s">
        <v>30</v>
      </c>
      <c r="AA8" s="422"/>
      <c r="AB8" s="433" t="s">
        <v>31</v>
      </c>
      <c r="AC8" s="434"/>
      <c r="AD8" s="421" t="s">
        <v>32</v>
      </c>
      <c r="AE8" s="422"/>
      <c r="AF8" s="421" t="s">
        <v>33</v>
      </c>
      <c r="AG8" s="422"/>
      <c r="AH8" s="421" t="s">
        <v>34</v>
      </c>
      <c r="AI8" s="422"/>
      <c r="AJ8" s="421" t="s">
        <v>35</v>
      </c>
      <c r="AK8" s="422"/>
      <c r="AL8" s="421" t="s">
        <v>36</v>
      </c>
      <c r="AM8" s="422"/>
      <c r="AN8" s="421" t="s">
        <v>37</v>
      </c>
      <c r="AO8" s="422"/>
      <c r="AP8" s="421" t="s">
        <v>38</v>
      </c>
      <c r="AQ8" s="422"/>
      <c r="AR8" s="421" t="s">
        <v>39</v>
      </c>
      <c r="AS8" s="422"/>
      <c r="AT8" s="421" t="s">
        <v>40</v>
      </c>
      <c r="AU8" s="422"/>
      <c r="AV8" s="421" t="s">
        <v>41</v>
      </c>
      <c r="AW8" s="422"/>
      <c r="AX8" s="421" t="s">
        <v>42</v>
      </c>
      <c r="AY8" s="422"/>
      <c r="AZ8" s="421" t="s">
        <v>43</v>
      </c>
      <c r="BA8" s="422"/>
      <c r="BB8" s="421" t="s">
        <v>44</v>
      </c>
      <c r="BC8" s="422"/>
      <c r="BD8" s="425"/>
      <c r="BE8" s="426"/>
      <c r="BF8" s="416" t="s">
        <v>144</v>
      </c>
      <c r="BG8" s="417" t="s">
        <v>145</v>
      </c>
      <c r="BH8" s="416" t="s">
        <v>146</v>
      </c>
      <c r="BI8" s="418" t="s">
        <v>147</v>
      </c>
      <c r="BJ8" s="416" t="s">
        <v>148</v>
      </c>
      <c r="BK8" s="419" t="s">
        <v>149</v>
      </c>
      <c r="BL8" s="248"/>
      <c r="BM8" s="431"/>
      <c r="BN8" s="248"/>
      <c r="BO8" s="431"/>
      <c r="BP8" s="432"/>
      <c r="BQ8" s="84"/>
      <c r="BR8" s="84"/>
      <c r="BS8" s="84"/>
      <c r="BT8" s="84"/>
      <c r="BU8" s="84"/>
      <c r="BV8" s="84"/>
      <c r="BW8" s="84"/>
      <c r="BX8" s="84"/>
    </row>
    <row r="9" spans="1:76" ht="30.75" customHeight="1">
      <c r="A9" s="78"/>
      <c r="B9" s="77"/>
      <c r="C9" s="77"/>
      <c r="D9" s="77"/>
      <c r="E9" s="171"/>
      <c r="F9" s="171"/>
      <c r="G9" s="77"/>
      <c r="H9" s="171"/>
      <c r="I9" s="77"/>
      <c r="J9" s="77"/>
      <c r="K9" s="77"/>
      <c r="L9" s="77"/>
      <c r="M9" s="78"/>
      <c r="N9" s="77"/>
      <c r="O9" s="77"/>
      <c r="P9" s="79"/>
      <c r="Q9" s="80"/>
      <c r="R9" s="137"/>
      <c r="S9" s="77"/>
      <c r="T9" s="137"/>
      <c r="U9" s="81"/>
      <c r="V9" s="80"/>
      <c r="W9" s="80"/>
      <c r="X9" s="82"/>
      <c r="Y9" s="77"/>
      <c r="Z9" s="158" t="s">
        <v>138</v>
      </c>
      <c r="AA9" s="158" t="s">
        <v>139</v>
      </c>
      <c r="AB9" s="158" t="s">
        <v>138</v>
      </c>
      <c r="AC9" s="158" t="s">
        <v>139</v>
      </c>
      <c r="AD9" s="158" t="s">
        <v>138</v>
      </c>
      <c r="AE9" s="158" t="s">
        <v>139</v>
      </c>
      <c r="AF9" s="158" t="s">
        <v>138</v>
      </c>
      <c r="AG9" s="158" t="s">
        <v>139</v>
      </c>
      <c r="AH9" s="158" t="s">
        <v>138</v>
      </c>
      <c r="AI9" s="158" t="s">
        <v>139</v>
      </c>
      <c r="AJ9" s="158" t="s">
        <v>138</v>
      </c>
      <c r="AK9" s="158" t="s">
        <v>139</v>
      </c>
      <c r="AL9" s="158" t="s">
        <v>138</v>
      </c>
      <c r="AM9" s="158" t="s">
        <v>139</v>
      </c>
      <c r="AN9" s="158" t="s">
        <v>138</v>
      </c>
      <c r="AO9" s="158" t="s">
        <v>139</v>
      </c>
      <c r="AP9" s="158" t="s">
        <v>138</v>
      </c>
      <c r="AQ9" s="158" t="s">
        <v>139</v>
      </c>
      <c r="AR9" s="158" t="s">
        <v>138</v>
      </c>
      <c r="AS9" s="158" t="s">
        <v>139</v>
      </c>
      <c r="AT9" s="158" t="s">
        <v>138</v>
      </c>
      <c r="AU9" s="158" t="s">
        <v>139</v>
      </c>
      <c r="AV9" s="158" t="s">
        <v>138</v>
      </c>
      <c r="AW9" s="158" t="s">
        <v>139</v>
      </c>
      <c r="AX9" s="158" t="s">
        <v>138</v>
      </c>
      <c r="AY9" s="158" t="s">
        <v>139</v>
      </c>
      <c r="AZ9" s="158" t="s">
        <v>138</v>
      </c>
      <c r="BA9" s="158" t="s">
        <v>139</v>
      </c>
      <c r="BB9" s="158" t="s">
        <v>138</v>
      </c>
      <c r="BC9" s="158" t="s">
        <v>139</v>
      </c>
      <c r="BD9" s="158" t="s">
        <v>138</v>
      </c>
      <c r="BE9" s="158" t="s">
        <v>139</v>
      </c>
      <c r="BF9" s="416"/>
      <c r="BG9" s="417"/>
      <c r="BH9" s="416"/>
      <c r="BI9" s="418"/>
      <c r="BJ9" s="416"/>
      <c r="BK9" s="420"/>
      <c r="BL9" s="158" t="s">
        <v>138</v>
      </c>
      <c r="BM9" s="158" t="s">
        <v>139</v>
      </c>
      <c r="BN9" s="158" t="s">
        <v>138</v>
      </c>
      <c r="BO9" s="158" t="s">
        <v>139</v>
      </c>
      <c r="BP9" s="83"/>
      <c r="BQ9" s="84"/>
      <c r="BR9" s="84"/>
      <c r="BS9" s="84"/>
      <c r="BT9" s="84"/>
      <c r="BU9" s="84"/>
      <c r="BV9" s="84"/>
      <c r="BW9" s="84"/>
      <c r="BX9" s="84"/>
    </row>
    <row r="10" spans="1:76" ht="15.75">
      <c r="A10" s="103">
        <v>1</v>
      </c>
      <c r="B10" s="29" t="s">
        <v>45</v>
      </c>
      <c r="C10" s="9"/>
      <c r="D10" s="104"/>
      <c r="E10" s="105"/>
      <c r="F10" s="105"/>
      <c r="G10" s="105"/>
      <c r="H10" s="105"/>
      <c r="I10" s="106"/>
      <c r="J10" s="24"/>
      <c r="K10" s="105"/>
      <c r="L10" s="105"/>
      <c r="M10" s="38"/>
      <c r="N10" s="105"/>
      <c r="O10" s="24"/>
      <c r="P10" s="25"/>
      <c r="Q10" s="105"/>
      <c r="R10" s="33"/>
      <c r="S10" s="33"/>
      <c r="T10" s="33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0"/>
      <c r="BR10" s="100"/>
      <c r="BS10" s="100"/>
      <c r="BT10" s="100"/>
      <c r="BU10" s="100"/>
      <c r="BV10" s="100"/>
      <c r="BW10" s="100"/>
      <c r="BX10" s="100"/>
    </row>
    <row r="11" spans="1:76" ht="15.75">
      <c r="A11" s="34"/>
      <c r="B11" s="102"/>
      <c r="C11" s="110"/>
      <c r="D11" s="108">
        <v>39</v>
      </c>
      <c r="E11" s="5" t="s">
        <v>46</v>
      </c>
      <c r="F11" s="20"/>
      <c r="G11" s="107"/>
      <c r="H11" s="36"/>
      <c r="I11" s="56"/>
      <c r="J11" s="48"/>
      <c r="K11" s="32"/>
      <c r="L11" s="32"/>
      <c r="M11" s="57"/>
      <c r="N11" s="36"/>
      <c r="O11" s="58"/>
      <c r="P11" s="59"/>
      <c r="Q11" s="60"/>
      <c r="R11" s="37"/>
      <c r="S11" s="37"/>
      <c r="T11" s="20"/>
      <c r="U11" s="49"/>
      <c r="V11" s="49"/>
      <c r="W11" s="49"/>
      <c r="X11" s="55"/>
      <c r="Y11" s="134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100"/>
      <c r="BR11" s="100"/>
      <c r="BS11" s="100"/>
      <c r="BT11" s="100"/>
      <c r="BU11" s="100"/>
      <c r="BV11" s="100"/>
      <c r="BW11" s="100"/>
      <c r="BX11" s="100"/>
    </row>
    <row r="12" spans="1:76" s="120" customFormat="1" ht="45.75" customHeight="1">
      <c r="A12" s="122"/>
      <c r="B12" s="123"/>
      <c r="C12" s="123"/>
      <c r="D12" s="412"/>
      <c r="E12" s="413"/>
      <c r="F12" s="124"/>
      <c r="G12" s="210">
        <v>4301007</v>
      </c>
      <c r="H12" s="283" t="s">
        <v>47</v>
      </c>
      <c r="I12" s="414" t="s">
        <v>48</v>
      </c>
      <c r="J12" s="258" t="s">
        <v>49</v>
      </c>
      <c r="K12" s="240">
        <v>12</v>
      </c>
      <c r="L12" s="240">
        <v>10</v>
      </c>
      <c r="M12" s="172" t="s">
        <v>50</v>
      </c>
      <c r="N12" s="230" t="s">
        <v>51</v>
      </c>
      <c r="O12" s="297" t="s">
        <v>52</v>
      </c>
      <c r="P12" s="409">
        <f>+(U12+U13)/Q12</f>
        <v>0.81935087049872146</v>
      </c>
      <c r="Q12" s="411">
        <f>+U12+U13+U14+U15+U16+U17</f>
        <v>175589000</v>
      </c>
      <c r="R12" s="365" t="s">
        <v>57</v>
      </c>
      <c r="S12" s="404" t="s">
        <v>58</v>
      </c>
      <c r="T12" s="406" t="s">
        <v>53</v>
      </c>
      <c r="U12" s="140">
        <v>47740000</v>
      </c>
      <c r="V12" s="128">
        <v>47740000</v>
      </c>
      <c r="W12" s="150">
        <v>47740000</v>
      </c>
      <c r="X12" s="30">
        <v>12</v>
      </c>
      <c r="Y12" s="141" t="s">
        <v>54</v>
      </c>
      <c r="Z12" s="407">
        <v>770</v>
      </c>
      <c r="AA12" s="394">
        <v>651</v>
      </c>
      <c r="AB12" s="243">
        <v>630</v>
      </c>
      <c r="AC12" s="394">
        <v>416</v>
      </c>
      <c r="AD12" s="243">
        <v>372</v>
      </c>
      <c r="AE12" s="243">
        <v>509</v>
      </c>
      <c r="AF12" s="243">
        <v>94</v>
      </c>
      <c r="AG12" s="243">
        <v>181</v>
      </c>
      <c r="AH12" s="243">
        <v>934</v>
      </c>
      <c r="AI12" s="243">
        <v>20</v>
      </c>
      <c r="AJ12" s="243">
        <v>0</v>
      </c>
      <c r="AK12" s="243">
        <v>357</v>
      </c>
      <c r="AL12" s="243">
        <v>40</v>
      </c>
      <c r="AM12" s="243"/>
      <c r="AN12" s="243">
        <v>0</v>
      </c>
      <c r="AO12" s="243"/>
      <c r="AP12" s="243">
        <v>0</v>
      </c>
      <c r="AQ12" s="243"/>
      <c r="AR12" s="243">
        <v>0</v>
      </c>
      <c r="AS12" s="243"/>
      <c r="AT12" s="243">
        <v>0</v>
      </c>
      <c r="AU12" s="243"/>
      <c r="AV12" s="243">
        <v>0</v>
      </c>
      <c r="AW12" s="243"/>
      <c r="AX12" s="243">
        <v>0</v>
      </c>
      <c r="AY12" s="243"/>
      <c r="AZ12" s="243">
        <v>0</v>
      </c>
      <c r="BA12" s="243"/>
      <c r="BB12" s="243">
        <v>0</v>
      </c>
      <c r="BC12" s="243"/>
      <c r="BD12" s="243">
        <v>1400</v>
      </c>
      <c r="BE12" s="243">
        <f>+AA12+AC12+AE12+AG12+AI12+AK12</f>
        <v>2134</v>
      </c>
      <c r="BF12" s="394">
        <v>30</v>
      </c>
      <c r="BG12" s="394">
        <f>+V12+V13+V14+V15+V16+V17</f>
        <v>95053333</v>
      </c>
      <c r="BH12" s="394">
        <f>+W12+W13+W14+W16+W17+W15</f>
        <v>59860000</v>
      </c>
      <c r="BI12" s="397">
        <f>+(W12+W13+W14+W15+W16+W17)/(U12+U13+U14+U15+U16+U17)</f>
        <v>0.34090973808154268</v>
      </c>
      <c r="BJ12" s="141" t="s">
        <v>54</v>
      </c>
      <c r="BK12" s="400" t="s">
        <v>214</v>
      </c>
      <c r="BL12" s="270">
        <v>43832</v>
      </c>
      <c r="BM12" s="270">
        <v>43862</v>
      </c>
      <c r="BN12" s="270">
        <v>44195</v>
      </c>
      <c r="BO12" s="387">
        <v>44195</v>
      </c>
      <c r="BP12" s="223" t="s">
        <v>55</v>
      </c>
      <c r="BQ12" s="84"/>
      <c r="BR12" s="84"/>
      <c r="BS12" s="84"/>
      <c r="BT12" s="84"/>
      <c r="BU12" s="84"/>
      <c r="BV12" s="84"/>
      <c r="BW12" s="84"/>
      <c r="BX12" s="84"/>
    </row>
    <row r="13" spans="1:76" s="120" customFormat="1" ht="69.75" customHeight="1">
      <c r="A13" s="118"/>
      <c r="B13" s="119"/>
      <c r="C13" s="119"/>
      <c r="D13" s="305"/>
      <c r="E13" s="307"/>
      <c r="F13" s="119"/>
      <c r="G13" s="211"/>
      <c r="H13" s="284"/>
      <c r="I13" s="415"/>
      <c r="J13" s="367"/>
      <c r="K13" s="241"/>
      <c r="L13" s="241"/>
      <c r="M13" s="172" t="s">
        <v>56</v>
      </c>
      <c r="N13" s="230"/>
      <c r="O13" s="297"/>
      <c r="P13" s="410"/>
      <c r="Q13" s="411"/>
      <c r="R13" s="366"/>
      <c r="S13" s="405"/>
      <c r="T13" s="406"/>
      <c r="U13" s="150">
        <v>96129000</v>
      </c>
      <c r="V13" s="128">
        <v>33383333</v>
      </c>
      <c r="W13" s="150">
        <v>0</v>
      </c>
      <c r="X13" s="30" t="s">
        <v>59</v>
      </c>
      <c r="Y13" s="125" t="s">
        <v>159</v>
      </c>
      <c r="Z13" s="407"/>
      <c r="AA13" s="395"/>
      <c r="AB13" s="243"/>
      <c r="AC13" s="395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395"/>
      <c r="BG13" s="395"/>
      <c r="BH13" s="395"/>
      <c r="BI13" s="398"/>
      <c r="BJ13" s="125" t="s">
        <v>159</v>
      </c>
      <c r="BK13" s="401"/>
      <c r="BL13" s="271"/>
      <c r="BM13" s="271"/>
      <c r="BN13" s="271"/>
      <c r="BO13" s="388"/>
      <c r="BP13" s="223"/>
      <c r="BQ13" s="84"/>
      <c r="BR13" s="84"/>
      <c r="BS13" s="84"/>
      <c r="BT13" s="84"/>
      <c r="BU13" s="84"/>
      <c r="BV13" s="84"/>
      <c r="BW13" s="84"/>
      <c r="BX13" s="84"/>
    </row>
    <row r="14" spans="1:76" s="120" customFormat="1" ht="66" customHeight="1">
      <c r="A14" s="118"/>
      <c r="B14" s="119"/>
      <c r="C14" s="119"/>
      <c r="D14" s="160"/>
      <c r="E14" s="161"/>
      <c r="F14" s="119"/>
      <c r="G14" s="210">
        <v>4301037</v>
      </c>
      <c r="H14" s="283" t="s">
        <v>61</v>
      </c>
      <c r="I14" s="300" t="s">
        <v>62</v>
      </c>
      <c r="J14" s="300" t="s">
        <v>63</v>
      </c>
      <c r="K14" s="240">
        <v>12</v>
      </c>
      <c r="L14" s="240">
        <v>10</v>
      </c>
      <c r="M14" s="172" t="s">
        <v>56</v>
      </c>
      <c r="N14" s="230"/>
      <c r="O14" s="297"/>
      <c r="P14" s="391">
        <f>+(U14+U15+U16+U17)/Q12</f>
        <v>0.18064912950127857</v>
      </c>
      <c r="Q14" s="411"/>
      <c r="R14" s="366"/>
      <c r="S14" s="405"/>
      <c r="T14" s="406"/>
      <c r="U14" s="150">
        <v>18240000</v>
      </c>
      <c r="V14" s="128">
        <v>450000</v>
      </c>
      <c r="W14" s="150">
        <v>0</v>
      </c>
      <c r="X14" s="30" t="s">
        <v>59</v>
      </c>
      <c r="Y14" s="125" t="s">
        <v>159</v>
      </c>
      <c r="Z14" s="407"/>
      <c r="AA14" s="395"/>
      <c r="AB14" s="243"/>
      <c r="AC14" s="395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395"/>
      <c r="BG14" s="395"/>
      <c r="BH14" s="395"/>
      <c r="BI14" s="398"/>
      <c r="BJ14" s="125" t="s">
        <v>159</v>
      </c>
      <c r="BK14" s="401"/>
      <c r="BL14" s="271"/>
      <c r="BM14" s="271"/>
      <c r="BN14" s="271"/>
      <c r="BO14" s="388"/>
      <c r="BP14" s="223"/>
      <c r="BQ14" s="84"/>
      <c r="BR14" s="84"/>
      <c r="BS14" s="84"/>
      <c r="BT14" s="84"/>
      <c r="BU14" s="84"/>
      <c r="BV14" s="84"/>
      <c r="BW14" s="84"/>
      <c r="BX14" s="84"/>
    </row>
    <row r="15" spans="1:76" s="120" customFormat="1" ht="42.75" customHeight="1">
      <c r="A15" s="118"/>
      <c r="B15" s="119"/>
      <c r="C15" s="119"/>
      <c r="D15" s="119"/>
      <c r="E15" s="119"/>
      <c r="F15" s="119"/>
      <c r="G15" s="211"/>
      <c r="H15" s="284"/>
      <c r="I15" s="301"/>
      <c r="J15" s="301"/>
      <c r="K15" s="241"/>
      <c r="L15" s="241"/>
      <c r="M15" s="173" t="s">
        <v>64</v>
      </c>
      <c r="N15" s="230"/>
      <c r="O15" s="297"/>
      <c r="P15" s="392"/>
      <c r="Q15" s="411"/>
      <c r="R15" s="366"/>
      <c r="S15" s="367"/>
      <c r="T15" s="142" t="s">
        <v>65</v>
      </c>
      <c r="U15" s="133">
        <v>4000000</v>
      </c>
      <c r="V15" s="143">
        <v>4000000</v>
      </c>
      <c r="W15" s="151">
        <v>4000000</v>
      </c>
      <c r="X15" s="126" t="s">
        <v>66</v>
      </c>
      <c r="Y15" s="144" t="s">
        <v>67</v>
      </c>
      <c r="Z15" s="243"/>
      <c r="AA15" s="395"/>
      <c r="AB15" s="243"/>
      <c r="AC15" s="395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395"/>
      <c r="BG15" s="395"/>
      <c r="BH15" s="395"/>
      <c r="BI15" s="398"/>
      <c r="BJ15" s="144" t="s">
        <v>67</v>
      </c>
      <c r="BK15" s="401"/>
      <c r="BL15" s="271"/>
      <c r="BM15" s="271"/>
      <c r="BN15" s="271"/>
      <c r="BO15" s="388"/>
      <c r="BP15" s="223"/>
      <c r="BQ15" s="84"/>
      <c r="BR15" s="84"/>
      <c r="BS15" s="84"/>
      <c r="BT15" s="84"/>
      <c r="BU15" s="84"/>
      <c r="BV15" s="84"/>
      <c r="BW15" s="84"/>
      <c r="BX15" s="84"/>
    </row>
    <row r="16" spans="1:76" s="120" customFormat="1" ht="29.25" customHeight="1">
      <c r="A16" s="118"/>
      <c r="B16" s="119"/>
      <c r="C16" s="119"/>
      <c r="D16" s="119"/>
      <c r="E16" s="119"/>
      <c r="F16" s="119"/>
      <c r="G16" s="211"/>
      <c r="H16" s="284"/>
      <c r="I16" s="301"/>
      <c r="J16" s="301"/>
      <c r="K16" s="241"/>
      <c r="L16" s="241"/>
      <c r="M16" s="173" t="s">
        <v>68</v>
      </c>
      <c r="N16" s="230"/>
      <c r="O16" s="297"/>
      <c r="P16" s="392"/>
      <c r="Q16" s="411"/>
      <c r="R16" s="366"/>
      <c r="S16" s="367"/>
      <c r="T16" s="408" t="s">
        <v>69</v>
      </c>
      <c r="U16" s="130">
        <v>3480000</v>
      </c>
      <c r="V16" s="127">
        <v>3480000</v>
      </c>
      <c r="W16" s="151">
        <v>2120000</v>
      </c>
      <c r="X16" s="126" t="s">
        <v>70</v>
      </c>
      <c r="Y16" s="145" t="s">
        <v>71</v>
      </c>
      <c r="Z16" s="243"/>
      <c r="AA16" s="395"/>
      <c r="AB16" s="243"/>
      <c r="AC16" s="395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395"/>
      <c r="BG16" s="395"/>
      <c r="BH16" s="395"/>
      <c r="BI16" s="398"/>
      <c r="BJ16" s="145" t="s">
        <v>71</v>
      </c>
      <c r="BK16" s="401"/>
      <c r="BL16" s="271"/>
      <c r="BM16" s="271"/>
      <c r="BN16" s="271"/>
      <c r="BO16" s="388"/>
      <c r="BP16" s="223"/>
      <c r="BQ16" s="84"/>
      <c r="BR16" s="84"/>
      <c r="BS16" s="84"/>
      <c r="BT16" s="84"/>
      <c r="BU16" s="84"/>
      <c r="BV16" s="84"/>
      <c r="BW16" s="84"/>
      <c r="BX16" s="84"/>
    </row>
    <row r="17" spans="1:76" s="120" customFormat="1" ht="33" customHeight="1">
      <c r="A17" s="118"/>
      <c r="B17" s="119"/>
      <c r="C17" s="119"/>
      <c r="D17" s="119"/>
      <c r="E17" s="119"/>
      <c r="F17" s="119"/>
      <c r="G17" s="212"/>
      <c r="H17" s="285"/>
      <c r="I17" s="302"/>
      <c r="J17" s="302"/>
      <c r="K17" s="390"/>
      <c r="L17" s="390"/>
      <c r="M17" s="173" t="s">
        <v>72</v>
      </c>
      <c r="N17" s="230"/>
      <c r="O17" s="297"/>
      <c r="P17" s="393"/>
      <c r="Q17" s="411"/>
      <c r="R17" s="403"/>
      <c r="S17" s="259"/>
      <c r="T17" s="408"/>
      <c r="U17" s="146">
        <v>6000000</v>
      </c>
      <c r="V17" s="127">
        <v>6000000</v>
      </c>
      <c r="W17" s="151">
        <v>6000000</v>
      </c>
      <c r="X17" s="30" t="s">
        <v>73</v>
      </c>
      <c r="Y17" s="147" t="s">
        <v>54</v>
      </c>
      <c r="Z17" s="243"/>
      <c r="AA17" s="396"/>
      <c r="AB17" s="243"/>
      <c r="AC17" s="396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396"/>
      <c r="BG17" s="396"/>
      <c r="BH17" s="396"/>
      <c r="BI17" s="399"/>
      <c r="BJ17" s="147" t="s">
        <v>54</v>
      </c>
      <c r="BK17" s="402"/>
      <c r="BL17" s="272"/>
      <c r="BM17" s="272"/>
      <c r="BN17" s="272"/>
      <c r="BO17" s="389"/>
      <c r="BP17" s="223"/>
      <c r="BQ17" s="84"/>
      <c r="BR17" s="84"/>
      <c r="BS17" s="84"/>
      <c r="BT17" s="84"/>
      <c r="BU17" s="84"/>
      <c r="BV17" s="84"/>
      <c r="BW17" s="84"/>
      <c r="BX17" s="84"/>
    </row>
    <row r="18" spans="1:76" s="120" customFormat="1" ht="47.25" customHeight="1">
      <c r="A18" s="118"/>
      <c r="B18" s="119"/>
      <c r="C18" s="119"/>
      <c r="D18" s="119"/>
      <c r="E18" s="119"/>
      <c r="F18" s="119"/>
      <c r="G18" s="218">
        <v>4301037</v>
      </c>
      <c r="H18" s="345" t="s">
        <v>61</v>
      </c>
      <c r="I18" s="252" t="s">
        <v>62</v>
      </c>
      <c r="J18" s="220" t="s">
        <v>74</v>
      </c>
      <c r="K18" s="222">
        <v>12</v>
      </c>
      <c r="L18" s="215">
        <v>0</v>
      </c>
      <c r="M18" s="136" t="s">
        <v>154</v>
      </c>
      <c r="N18" s="254" t="s">
        <v>75</v>
      </c>
      <c r="O18" s="221" t="s">
        <v>76</v>
      </c>
      <c r="P18" s="385">
        <v>1</v>
      </c>
      <c r="Q18" s="214">
        <f>+U18+U19+U20</f>
        <v>49227426</v>
      </c>
      <c r="R18" s="250" t="s">
        <v>77</v>
      </c>
      <c r="S18" s="251" t="s">
        <v>78</v>
      </c>
      <c r="T18" s="239" t="s">
        <v>79</v>
      </c>
      <c r="U18" s="117">
        <v>7000000</v>
      </c>
      <c r="V18" s="174">
        <v>7000000</v>
      </c>
      <c r="W18" s="174">
        <v>7000000</v>
      </c>
      <c r="X18" s="114">
        <v>12</v>
      </c>
      <c r="Y18" s="113" t="s">
        <v>54</v>
      </c>
      <c r="Z18" s="236">
        <v>6000</v>
      </c>
      <c r="AA18" s="236">
        <v>0</v>
      </c>
      <c r="AB18" s="236">
        <v>9000</v>
      </c>
      <c r="AC18" s="236">
        <v>0</v>
      </c>
      <c r="AD18" s="236">
        <v>10500</v>
      </c>
      <c r="AE18" s="236">
        <v>0</v>
      </c>
      <c r="AF18" s="236">
        <v>4500</v>
      </c>
      <c r="AG18" s="236">
        <v>0</v>
      </c>
      <c r="AH18" s="236">
        <v>0</v>
      </c>
      <c r="AI18" s="236"/>
      <c r="AJ18" s="236">
        <v>0</v>
      </c>
      <c r="AK18" s="236"/>
      <c r="AL18" s="236">
        <v>22</v>
      </c>
      <c r="AM18" s="236">
        <v>0</v>
      </c>
      <c r="AN18" s="236">
        <v>115</v>
      </c>
      <c r="AO18" s="236">
        <v>0</v>
      </c>
      <c r="AP18" s="236">
        <v>1</v>
      </c>
      <c r="AQ18" s="236">
        <v>0</v>
      </c>
      <c r="AR18" s="236">
        <v>0</v>
      </c>
      <c r="AS18" s="236">
        <v>0</v>
      </c>
      <c r="AT18" s="236">
        <v>0</v>
      </c>
      <c r="AU18" s="236">
        <v>0</v>
      </c>
      <c r="AV18" s="236">
        <v>0</v>
      </c>
      <c r="AW18" s="236">
        <v>0</v>
      </c>
      <c r="AX18" s="236">
        <v>0</v>
      </c>
      <c r="AY18" s="236">
        <v>0</v>
      </c>
      <c r="AZ18" s="236">
        <v>59</v>
      </c>
      <c r="BA18" s="236">
        <v>0</v>
      </c>
      <c r="BB18" s="236">
        <v>0</v>
      </c>
      <c r="BC18" s="236">
        <v>0</v>
      </c>
      <c r="BD18" s="236">
        <v>15000</v>
      </c>
      <c r="BE18" s="236">
        <v>0</v>
      </c>
      <c r="BF18" s="384">
        <v>1</v>
      </c>
      <c r="BG18" s="384">
        <f>+V18</f>
        <v>7000000</v>
      </c>
      <c r="BH18" s="384">
        <f>+W18</f>
        <v>7000000</v>
      </c>
      <c r="BI18" s="379">
        <f>+(BH18)/(U18+U19+U20)</f>
        <v>0.14219715652002604</v>
      </c>
      <c r="BJ18" s="113" t="s">
        <v>54</v>
      </c>
      <c r="BK18" s="382" t="s">
        <v>215</v>
      </c>
      <c r="BL18" s="383">
        <v>43832</v>
      </c>
      <c r="BM18" s="383">
        <v>43862</v>
      </c>
      <c r="BN18" s="229">
        <v>44195</v>
      </c>
      <c r="BO18" s="383">
        <v>44195</v>
      </c>
      <c r="BP18" s="223" t="s">
        <v>55</v>
      </c>
      <c r="BQ18" s="84"/>
      <c r="BR18" s="84"/>
      <c r="BS18" s="84"/>
      <c r="BT18" s="84"/>
      <c r="BU18" s="84"/>
      <c r="BV18" s="84"/>
      <c r="BW18" s="84"/>
      <c r="BX18" s="84"/>
    </row>
    <row r="19" spans="1:76" s="120" customFormat="1" ht="51" customHeight="1">
      <c r="A19" s="118"/>
      <c r="B19" s="119"/>
      <c r="C19" s="119"/>
      <c r="D19" s="119"/>
      <c r="E19" s="119"/>
      <c r="F19" s="119"/>
      <c r="G19" s="218"/>
      <c r="H19" s="346"/>
      <c r="I19" s="252"/>
      <c r="J19" s="220"/>
      <c r="K19" s="222"/>
      <c r="L19" s="216"/>
      <c r="M19" s="136" t="s">
        <v>155</v>
      </c>
      <c r="N19" s="255"/>
      <c r="O19" s="221"/>
      <c r="P19" s="257"/>
      <c r="Q19" s="214"/>
      <c r="R19" s="250"/>
      <c r="S19" s="251"/>
      <c r="T19" s="253"/>
      <c r="U19" s="117">
        <v>2227426</v>
      </c>
      <c r="V19" s="174">
        <v>0</v>
      </c>
      <c r="W19" s="174">
        <v>0</v>
      </c>
      <c r="X19" s="114">
        <v>4</v>
      </c>
      <c r="Y19" s="113" t="s">
        <v>162</v>
      </c>
      <c r="Z19" s="236"/>
      <c r="AA19" s="236">
        <v>0</v>
      </c>
      <c r="AB19" s="236"/>
      <c r="AC19" s="236">
        <v>0</v>
      </c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>
        <v>0</v>
      </c>
      <c r="BF19" s="236"/>
      <c r="BG19" s="236"/>
      <c r="BH19" s="236"/>
      <c r="BI19" s="380"/>
      <c r="BJ19" s="113" t="s">
        <v>162</v>
      </c>
      <c r="BK19" s="339"/>
      <c r="BL19" s="264"/>
      <c r="BM19" s="264"/>
      <c r="BN19" s="229"/>
      <c r="BO19" s="264"/>
      <c r="BP19" s="223"/>
    </row>
    <row r="20" spans="1:76" s="120" customFormat="1" ht="73.5" customHeight="1">
      <c r="A20" s="118"/>
      <c r="B20" s="119"/>
      <c r="C20" s="119"/>
      <c r="D20" s="119"/>
      <c r="E20" s="119"/>
      <c r="F20" s="119"/>
      <c r="G20" s="218"/>
      <c r="H20" s="346"/>
      <c r="I20" s="252"/>
      <c r="J20" s="220"/>
      <c r="K20" s="222"/>
      <c r="L20" s="217"/>
      <c r="M20" s="136" t="s">
        <v>80</v>
      </c>
      <c r="N20" s="256"/>
      <c r="O20" s="220"/>
      <c r="P20" s="386"/>
      <c r="Q20" s="213"/>
      <c r="R20" s="250"/>
      <c r="S20" s="251"/>
      <c r="T20" s="237"/>
      <c r="U20" s="117">
        <v>40000000</v>
      </c>
      <c r="V20" s="174">
        <v>0</v>
      </c>
      <c r="W20" s="174">
        <v>0</v>
      </c>
      <c r="X20" s="114">
        <v>6</v>
      </c>
      <c r="Y20" s="113" t="s">
        <v>159</v>
      </c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63"/>
      <c r="BG20" s="263"/>
      <c r="BH20" s="263"/>
      <c r="BI20" s="381"/>
      <c r="BJ20" s="113" t="s">
        <v>159</v>
      </c>
      <c r="BK20" s="340"/>
      <c r="BL20" s="265"/>
      <c r="BM20" s="265"/>
      <c r="BN20" s="229"/>
      <c r="BO20" s="265"/>
      <c r="BP20" s="223"/>
    </row>
    <row r="21" spans="1:76" s="120" customFormat="1" ht="45" customHeight="1">
      <c r="A21" s="118"/>
      <c r="B21" s="119"/>
      <c r="C21" s="119"/>
      <c r="D21" s="119"/>
      <c r="E21" s="119"/>
      <c r="F21" s="119"/>
      <c r="G21" s="218">
        <v>4301037</v>
      </c>
      <c r="H21" s="345" t="s">
        <v>61</v>
      </c>
      <c r="I21" s="368" t="s">
        <v>62</v>
      </c>
      <c r="J21" s="369" t="s">
        <v>81</v>
      </c>
      <c r="K21" s="371">
        <v>12</v>
      </c>
      <c r="L21" s="374">
        <v>10</v>
      </c>
      <c r="M21" s="136" t="s">
        <v>157</v>
      </c>
      <c r="N21" s="355" t="s">
        <v>83</v>
      </c>
      <c r="O21" s="375" t="s">
        <v>84</v>
      </c>
      <c r="P21" s="376">
        <f>(U21+U22+U23+U24+U25)/Q21</f>
        <v>0.7186147186147186</v>
      </c>
      <c r="Q21" s="362">
        <f>+U21+U22+U23+U24+U25+U26+U27</f>
        <v>69300000</v>
      </c>
      <c r="R21" s="365" t="s">
        <v>85</v>
      </c>
      <c r="S21" s="258" t="s">
        <v>86</v>
      </c>
      <c r="T21" s="253" t="s">
        <v>87</v>
      </c>
      <c r="U21" s="117">
        <v>6400000</v>
      </c>
      <c r="V21" s="194">
        <v>6400000</v>
      </c>
      <c r="W21" s="194">
        <v>6400000</v>
      </c>
      <c r="X21" s="114">
        <v>3</v>
      </c>
      <c r="Y21" s="113" t="s">
        <v>67</v>
      </c>
      <c r="Z21" s="267">
        <v>1666</v>
      </c>
      <c r="AA21" s="267">
        <v>651</v>
      </c>
      <c r="AB21" s="267">
        <v>1507</v>
      </c>
      <c r="AC21" s="267">
        <v>416</v>
      </c>
      <c r="AD21" s="267">
        <v>1400</v>
      </c>
      <c r="AE21" s="267">
        <v>509</v>
      </c>
      <c r="AF21" s="267">
        <v>350</v>
      </c>
      <c r="AG21" s="267">
        <v>192</v>
      </c>
      <c r="AH21" s="267">
        <v>450</v>
      </c>
      <c r="AI21" s="267">
        <v>9</v>
      </c>
      <c r="AJ21" s="267">
        <v>973</v>
      </c>
      <c r="AK21" s="267">
        <v>357</v>
      </c>
      <c r="AL21" s="267">
        <v>0</v>
      </c>
      <c r="AM21" s="267"/>
      <c r="AN21" s="267">
        <v>0</v>
      </c>
      <c r="AO21" s="267"/>
      <c r="AP21" s="267">
        <v>0</v>
      </c>
      <c r="AQ21" s="267"/>
      <c r="AR21" s="267">
        <v>0</v>
      </c>
      <c r="AS21" s="267"/>
      <c r="AT21" s="267">
        <v>0</v>
      </c>
      <c r="AU21" s="267"/>
      <c r="AV21" s="267">
        <v>0</v>
      </c>
      <c r="AW21" s="267"/>
      <c r="AX21" s="267">
        <v>0</v>
      </c>
      <c r="AY21" s="267"/>
      <c r="AZ21" s="267">
        <v>0</v>
      </c>
      <c r="BA21" s="267">
        <v>51</v>
      </c>
      <c r="BB21" s="267">
        <v>0</v>
      </c>
      <c r="BC21" s="267"/>
      <c r="BD21" s="267">
        <v>3173</v>
      </c>
      <c r="BE21" s="267">
        <f>+AA21+AC21+AE21+AG21+AI21+AK21+BA21</f>
        <v>2185</v>
      </c>
      <c r="BF21" s="267">
        <v>4</v>
      </c>
      <c r="BG21" s="267">
        <f>+V21+V23+V26+V27</f>
        <v>33300000</v>
      </c>
      <c r="BH21" s="267">
        <f>+W21+W23+W26+W27</f>
        <v>33300000</v>
      </c>
      <c r="BI21" s="323">
        <f>+(BH21)/(U21+U22+U23+U24+U25+U26+U27)</f>
        <v>0.48051948051948051</v>
      </c>
      <c r="BJ21" s="113" t="s">
        <v>67</v>
      </c>
      <c r="BK21" s="320" t="s">
        <v>214</v>
      </c>
      <c r="BL21" s="353">
        <v>43832</v>
      </c>
      <c r="BM21" s="228">
        <v>43862</v>
      </c>
      <c r="BN21" s="228">
        <v>44195</v>
      </c>
      <c r="BO21" s="228">
        <v>44195</v>
      </c>
      <c r="BP21" s="359" t="s">
        <v>55</v>
      </c>
    </row>
    <row r="22" spans="1:76" s="120" customFormat="1" ht="41.25" customHeight="1">
      <c r="A22" s="118"/>
      <c r="B22" s="119"/>
      <c r="C22" s="119"/>
      <c r="D22" s="119"/>
      <c r="E22" s="119"/>
      <c r="F22" s="119"/>
      <c r="G22" s="218"/>
      <c r="H22" s="346"/>
      <c r="I22" s="252"/>
      <c r="J22" s="370"/>
      <c r="K22" s="372"/>
      <c r="L22" s="374"/>
      <c r="M22" s="136" t="s">
        <v>82</v>
      </c>
      <c r="N22" s="355"/>
      <c r="O22" s="260"/>
      <c r="P22" s="377"/>
      <c r="Q22" s="363"/>
      <c r="R22" s="366"/>
      <c r="S22" s="367"/>
      <c r="T22" s="253"/>
      <c r="U22" s="117">
        <v>12000000</v>
      </c>
      <c r="V22" s="174">
        <v>0</v>
      </c>
      <c r="W22" s="174">
        <v>0</v>
      </c>
      <c r="X22" s="114">
        <v>6</v>
      </c>
      <c r="Y22" s="113" t="s">
        <v>159</v>
      </c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323"/>
      <c r="BJ22" s="113" t="s">
        <v>159</v>
      </c>
      <c r="BK22" s="320"/>
      <c r="BL22" s="353"/>
      <c r="BM22" s="229"/>
      <c r="BN22" s="229"/>
      <c r="BO22" s="229"/>
      <c r="BP22" s="359"/>
    </row>
    <row r="23" spans="1:76" s="120" customFormat="1" ht="45.75" customHeight="1">
      <c r="A23" s="118"/>
      <c r="B23" s="119"/>
      <c r="C23" s="119"/>
      <c r="D23" s="119"/>
      <c r="E23" s="119"/>
      <c r="F23" s="119"/>
      <c r="G23" s="218"/>
      <c r="H23" s="346"/>
      <c r="I23" s="252"/>
      <c r="J23" s="370"/>
      <c r="K23" s="372"/>
      <c r="L23" s="374"/>
      <c r="M23" s="136" t="s">
        <v>88</v>
      </c>
      <c r="N23" s="355"/>
      <c r="O23" s="260"/>
      <c r="P23" s="377"/>
      <c r="Q23" s="363"/>
      <c r="R23" s="366"/>
      <c r="S23" s="367"/>
      <c r="T23" s="253" t="s">
        <v>89</v>
      </c>
      <c r="U23" s="117">
        <v>7400000</v>
      </c>
      <c r="V23" s="174">
        <v>7400000</v>
      </c>
      <c r="W23" s="174">
        <v>7400000</v>
      </c>
      <c r="X23" s="114">
        <v>3</v>
      </c>
      <c r="Y23" s="113" t="s">
        <v>67</v>
      </c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323"/>
      <c r="BJ23" s="113" t="s">
        <v>67</v>
      </c>
      <c r="BK23" s="320"/>
      <c r="BL23" s="353"/>
      <c r="BM23" s="229"/>
      <c r="BN23" s="229"/>
      <c r="BO23" s="229"/>
      <c r="BP23" s="359"/>
    </row>
    <row r="24" spans="1:76" s="120" customFormat="1" ht="45" customHeight="1">
      <c r="A24" s="118"/>
      <c r="B24" s="119"/>
      <c r="C24" s="119"/>
      <c r="D24" s="119"/>
      <c r="E24" s="119"/>
      <c r="F24" s="119"/>
      <c r="G24" s="218"/>
      <c r="H24" s="346"/>
      <c r="I24" s="252"/>
      <c r="J24" s="370"/>
      <c r="K24" s="372"/>
      <c r="L24" s="374"/>
      <c r="M24" s="136" t="s">
        <v>90</v>
      </c>
      <c r="N24" s="355"/>
      <c r="O24" s="260"/>
      <c r="P24" s="377"/>
      <c r="Q24" s="363"/>
      <c r="R24" s="366"/>
      <c r="S24" s="367"/>
      <c r="T24" s="253"/>
      <c r="U24" s="117">
        <v>12000000</v>
      </c>
      <c r="V24" s="174">
        <v>0</v>
      </c>
      <c r="W24" s="174">
        <v>0</v>
      </c>
      <c r="X24" s="114">
        <v>6</v>
      </c>
      <c r="Y24" s="113" t="s">
        <v>159</v>
      </c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323"/>
      <c r="BJ24" s="113" t="s">
        <v>159</v>
      </c>
      <c r="BK24" s="320"/>
      <c r="BL24" s="353"/>
      <c r="BM24" s="229"/>
      <c r="BN24" s="229"/>
      <c r="BO24" s="229"/>
      <c r="BP24" s="359"/>
    </row>
    <row r="25" spans="1:76" s="120" customFormat="1" ht="51.75" customHeight="1">
      <c r="A25" s="118"/>
      <c r="B25" s="119"/>
      <c r="C25" s="119"/>
      <c r="D25" s="119"/>
      <c r="E25" s="119"/>
      <c r="F25" s="119"/>
      <c r="G25" s="218"/>
      <c r="H25" s="346"/>
      <c r="I25" s="252"/>
      <c r="J25" s="370"/>
      <c r="K25" s="372"/>
      <c r="L25" s="374"/>
      <c r="M25" s="136" t="s">
        <v>93</v>
      </c>
      <c r="N25" s="355"/>
      <c r="O25" s="260"/>
      <c r="P25" s="377"/>
      <c r="Q25" s="363"/>
      <c r="R25" s="366"/>
      <c r="S25" s="367"/>
      <c r="T25" s="322" t="s">
        <v>92</v>
      </c>
      <c r="U25" s="192">
        <v>12000000</v>
      </c>
      <c r="V25" s="193">
        <v>0</v>
      </c>
      <c r="W25" s="193">
        <v>0</v>
      </c>
      <c r="X25" s="114">
        <v>12</v>
      </c>
      <c r="Y25" s="113" t="s">
        <v>54</v>
      </c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323"/>
      <c r="BJ25" s="113" t="s">
        <v>54</v>
      </c>
      <c r="BK25" s="320"/>
      <c r="BL25" s="353"/>
      <c r="BM25" s="229"/>
      <c r="BN25" s="229"/>
      <c r="BO25" s="229"/>
      <c r="BP25" s="359"/>
    </row>
    <row r="26" spans="1:76" s="120" customFormat="1" ht="39.75" customHeight="1">
      <c r="A26" s="118"/>
      <c r="B26" s="119"/>
      <c r="C26" s="119"/>
      <c r="D26" s="119"/>
      <c r="E26" s="119"/>
      <c r="F26" s="119"/>
      <c r="G26" s="210"/>
      <c r="H26" s="346"/>
      <c r="I26" s="252"/>
      <c r="J26" s="370"/>
      <c r="K26" s="373"/>
      <c r="L26" s="374"/>
      <c r="M26" s="136" t="s">
        <v>158</v>
      </c>
      <c r="N26" s="355"/>
      <c r="O26" s="260"/>
      <c r="P26" s="378"/>
      <c r="Q26" s="363"/>
      <c r="R26" s="366"/>
      <c r="S26" s="367"/>
      <c r="T26" s="361"/>
      <c r="U26" s="192">
        <v>15500000</v>
      </c>
      <c r="V26" s="193">
        <v>15500000</v>
      </c>
      <c r="W26" s="193">
        <v>15500000</v>
      </c>
      <c r="X26" s="114">
        <v>12</v>
      </c>
      <c r="Y26" s="113" t="s">
        <v>54</v>
      </c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323"/>
      <c r="BJ26" s="113" t="s">
        <v>54</v>
      </c>
      <c r="BK26" s="320"/>
      <c r="BL26" s="353"/>
      <c r="BM26" s="229"/>
      <c r="BN26" s="229"/>
      <c r="BO26" s="229"/>
      <c r="BP26" s="359"/>
    </row>
    <row r="27" spans="1:76" s="120" customFormat="1" ht="138" customHeight="1">
      <c r="A27" s="118"/>
      <c r="B27" s="119"/>
      <c r="C27" s="119"/>
      <c r="D27" s="119"/>
      <c r="E27" s="119"/>
      <c r="F27" s="119"/>
      <c r="G27" s="198"/>
      <c r="H27" s="152" t="s">
        <v>47</v>
      </c>
      <c r="I27" s="152" t="s">
        <v>110</v>
      </c>
      <c r="J27" s="152" t="s">
        <v>111</v>
      </c>
      <c r="K27" s="152">
        <v>1</v>
      </c>
      <c r="L27" s="152">
        <v>0.75</v>
      </c>
      <c r="M27" s="136" t="s">
        <v>91</v>
      </c>
      <c r="N27" s="355"/>
      <c r="O27" s="261"/>
      <c r="P27" s="199">
        <f>+(U26+U27)/Q21</f>
        <v>0.2813852813852814</v>
      </c>
      <c r="Q27" s="364"/>
      <c r="R27" s="366"/>
      <c r="S27" s="367"/>
      <c r="T27" s="361"/>
      <c r="U27" s="192">
        <v>4000000</v>
      </c>
      <c r="V27" s="193">
        <v>4000000</v>
      </c>
      <c r="W27" s="193">
        <v>4000000</v>
      </c>
      <c r="X27" s="114">
        <v>3</v>
      </c>
      <c r="Y27" s="113" t="s">
        <v>67</v>
      </c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323"/>
      <c r="BJ27" s="113" t="s">
        <v>67</v>
      </c>
      <c r="BK27" s="320"/>
      <c r="BL27" s="324"/>
      <c r="BM27" s="229"/>
      <c r="BN27" s="229"/>
      <c r="BO27" s="229"/>
      <c r="BP27" s="360"/>
    </row>
    <row r="28" spans="1:76" s="120" customFormat="1" ht="105" customHeight="1">
      <c r="A28" s="118"/>
      <c r="B28" s="119"/>
      <c r="C28" s="119"/>
      <c r="D28" s="119"/>
      <c r="E28" s="119"/>
      <c r="F28" s="119"/>
      <c r="G28" s="153">
        <v>4301037</v>
      </c>
      <c r="H28" s="200" t="s">
        <v>61</v>
      </c>
      <c r="I28" s="170" t="s">
        <v>62</v>
      </c>
      <c r="J28" s="153" t="s">
        <v>81</v>
      </c>
      <c r="K28" s="135">
        <v>12</v>
      </c>
      <c r="L28" s="209">
        <v>10</v>
      </c>
      <c r="M28" s="201" t="s">
        <v>97</v>
      </c>
      <c r="N28" s="355" t="s">
        <v>94</v>
      </c>
      <c r="O28" s="345" t="s">
        <v>95</v>
      </c>
      <c r="P28" s="202">
        <f>+U28/Q28</f>
        <v>5.0342481838098377E-2</v>
      </c>
      <c r="Q28" s="357">
        <f>+U28+U29</f>
        <v>367085597</v>
      </c>
      <c r="R28" s="223" t="s">
        <v>98</v>
      </c>
      <c r="S28" s="223" t="s">
        <v>99</v>
      </c>
      <c r="T28" s="218" t="s">
        <v>96</v>
      </c>
      <c r="U28" s="203">
        <v>18480000</v>
      </c>
      <c r="V28" s="174">
        <v>18480000</v>
      </c>
      <c r="W28" s="174">
        <v>18480000</v>
      </c>
      <c r="X28" s="30" t="s">
        <v>70</v>
      </c>
      <c r="Y28" s="204" t="s">
        <v>162</v>
      </c>
      <c r="Z28" s="354">
        <v>1700</v>
      </c>
      <c r="AA28" s="354">
        <v>34</v>
      </c>
      <c r="AB28" s="354">
        <v>1500</v>
      </c>
      <c r="AC28" s="354">
        <v>93</v>
      </c>
      <c r="AD28" s="354">
        <v>1800</v>
      </c>
      <c r="AE28" s="354">
        <v>103</v>
      </c>
      <c r="AF28" s="354">
        <v>1000</v>
      </c>
      <c r="AG28" s="354">
        <v>24</v>
      </c>
      <c r="AH28" s="354">
        <v>400</v>
      </c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>
        <f>+Z28+AB28+AD28+AF28+AH28</f>
        <v>6400</v>
      </c>
      <c r="BE28" s="267">
        <f>+AA28+AC28+AE28+AG28+AI28</f>
        <v>254</v>
      </c>
      <c r="BF28" s="267">
        <v>8</v>
      </c>
      <c r="BG28" s="267">
        <f>+V28+V29</f>
        <v>194316663.62</v>
      </c>
      <c r="BH28" s="267">
        <f>+W28+W29</f>
        <v>194316663.62</v>
      </c>
      <c r="BI28" s="323">
        <f>+(BH28)/(U28+U29)</f>
        <v>0.52934973534251739</v>
      </c>
      <c r="BJ28" s="204" t="s">
        <v>162</v>
      </c>
      <c r="BK28" s="320" t="s">
        <v>214</v>
      </c>
      <c r="BL28" s="353">
        <v>43832</v>
      </c>
      <c r="BM28" s="353">
        <v>43862</v>
      </c>
      <c r="BN28" s="353">
        <v>44195</v>
      </c>
      <c r="BO28" s="353">
        <v>44195</v>
      </c>
      <c r="BP28" s="223" t="s">
        <v>55</v>
      </c>
    </row>
    <row r="29" spans="1:76" s="120" customFormat="1" ht="105" customHeight="1">
      <c r="A29" s="118"/>
      <c r="B29" s="119"/>
      <c r="C29" s="119"/>
      <c r="D29" s="119"/>
      <c r="E29" s="119"/>
      <c r="F29" s="119"/>
      <c r="G29" s="153">
        <v>4301007</v>
      </c>
      <c r="H29" s="205" t="s">
        <v>47</v>
      </c>
      <c r="I29" s="169" t="s">
        <v>48</v>
      </c>
      <c r="J29" s="206" t="s">
        <v>49</v>
      </c>
      <c r="K29" s="136">
        <v>12</v>
      </c>
      <c r="L29" s="136">
        <v>10</v>
      </c>
      <c r="M29" s="207" t="s">
        <v>161</v>
      </c>
      <c r="N29" s="355"/>
      <c r="O29" s="356"/>
      <c r="P29" s="168">
        <f>+U29/Q28</f>
        <v>0.94965751816190158</v>
      </c>
      <c r="Q29" s="358"/>
      <c r="R29" s="223"/>
      <c r="S29" s="223"/>
      <c r="T29" s="218"/>
      <c r="U29" s="150">
        <v>348605597</v>
      </c>
      <c r="V29" s="128">
        <v>175836663.62</v>
      </c>
      <c r="W29" s="150">
        <v>175836663.62</v>
      </c>
      <c r="X29" s="30" t="s">
        <v>207</v>
      </c>
      <c r="Y29" s="208" t="s">
        <v>160</v>
      </c>
      <c r="Z29" s="354"/>
      <c r="AA29" s="354"/>
      <c r="AB29" s="354"/>
      <c r="AC29" s="354"/>
      <c r="AD29" s="354"/>
      <c r="AE29" s="354"/>
      <c r="AF29" s="354"/>
      <c r="AG29" s="354"/>
      <c r="AH29" s="354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323"/>
      <c r="BJ29" s="208" t="s">
        <v>160</v>
      </c>
      <c r="BK29" s="320"/>
      <c r="BL29" s="353"/>
      <c r="BM29" s="353"/>
      <c r="BN29" s="353"/>
      <c r="BO29" s="353"/>
      <c r="BP29" s="223"/>
    </row>
    <row r="30" spans="1:76" s="120" customFormat="1" ht="39.75" customHeight="1">
      <c r="A30" s="118"/>
      <c r="B30" s="119"/>
      <c r="C30" s="119"/>
      <c r="D30" s="119"/>
      <c r="E30" s="119"/>
      <c r="F30" s="119"/>
      <c r="G30" s="218">
        <v>4301037</v>
      </c>
      <c r="H30" s="345" t="s">
        <v>61</v>
      </c>
      <c r="I30" s="347" t="s">
        <v>62</v>
      </c>
      <c r="J30" s="349" t="s">
        <v>81</v>
      </c>
      <c r="K30" s="351">
        <v>12</v>
      </c>
      <c r="L30" s="274">
        <v>10</v>
      </c>
      <c r="M30" s="150" t="s">
        <v>156</v>
      </c>
      <c r="N30" s="352" t="s">
        <v>100</v>
      </c>
      <c r="O30" s="302" t="s">
        <v>101</v>
      </c>
      <c r="P30" s="344">
        <v>1</v>
      </c>
      <c r="Q30" s="227">
        <f>+U30+U31+U32+U33+U34</f>
        <v>91585083</v>
      </c>
      <c r="R30" s="268" t="s">
        <v>105</v>
      </c>
      <c r="S30" s="225" t="s">
        <v>106</v>
      </c>
      <c r="T30" s="220" t="s">
        <v>96</v>
      </c>
      <c r="U30" s="190">
        <v>30633333</v>
      </c>
      <c r="V30" s="174">
        <v>30633333</v>
      </c>
      <c r="W30" s="174">
        <v>30633333</v>
      </c>
      <c r="X30" s="114">
        <v>3</v>
      </c>
      <c r="Y30" s="191" t="s">
        <v>67</v>
      </c>
      <c r="Z30" s="236">
        <v>3380</v>
      </c>
      <c r="AA30" s="236">
        <v>957</v>
      </c>
      <c r="AB30" s="236">
        <v>460</v>
      </c>
      <c r="AC30" s="236">
        <v>37</v>
      </c>
      <c r="AD30" s="236">
        <v>0</v>
      </c>
      <c r="AE30" s="236">
        <v>37</v>
      </c>
      <c r="AF30" s="236">
        <v>0</v>
      </c>
      <c r="AG30" s="236">
        <v>88</v>
      </c>
      <c r="AH30" s="236">
        <v>3840</v>
      </c>
      <c r="AI30" s="236">
        <v>707</v>
      </c>
      <c r="AJ30" s="236">
        <v>0</v>
      </c>
      <c r="AK30" s="236">
        <v>162</v>
      </c>
      <c r="AL30" s="236">
        <v>0</v>
      </c>
      <c r="AM30" s="236"/>
      <c r="AN30" s="236">
        <v>0</v>
      </c>
      <c r="AO30" s="236"/>
      <c r="AP30" s="236">
        <v>0</v>
      </c>
      <c r="AQ30" s="236"/>
      <c r="AR30" s="236">
        <v>0</v>
      </c>
      <c r="AS30" s="236"/>
      <c r="AT30" s="236">
        <v>0</v>
      </c>
      <c r="AU30" s="236"/>
      <c r="AV30" s="236">
        <v>0</v>
      </c>
      <c r="AW30" s="236"/>
      <c r="AX30" s="236">
        <v>0</v>
      </c>
      <c r="AY30" s="236"/>
      <c r="AZ30" s="236">
        <v>0</v>
      </c>
      <c r="BA30" s="236"/>
      <c r="BB30" s="236">
        <v>0</v>
      </c>
      <c r="BC30" s="236"/>
      <c r="BD30" s="236">
        <f>+Z30+AB30+AD30+AF30+AH30+AJ30</f>
        <v>7680</v>
      </c>
      <c r="BE30" s="236">
        <f>+AA30+AC30+AE30+AG30+AI30+AK30</f>
        <v>1988</v>
      </c>
      <c r="BF30" s="236">
        <v>16</v>
      </c>
      <c r="BG30" s="235">
        <f>+V30+V34</f>
        <v>57090908</v>
      </c>
      <c r="BH30" s="235">
        <f>+W30</f>
        <v>30633333</v>
      </c>
      <c r="BI30" s="341">
        <f>+(BG30)/(U30+U31+U32+U33+U34)</f>
        <v>0.62336470230637886</v>
      </c>
      <c r="BJ30" s="191" t="s">
        <v>67</v>
      </c>
      <c r="BK30" s="338" t="s">
        <v>216</v>
      </c>
      <c r="BL30" s="264">
        <v>43832</v>
      </c>
      <c r="BM30" s="324">
        <v>43862</v>
      </c>
      <c r="BN30" s="264">
        <v>44195</v>
      </c>
      <c r="BO30" s="324">
        <v>44195</v>
      </c>
      <c r="BP30" s="234" t="s">
        <v>55</v>
      </c>
    </row>
    <row r="31" spans="1:76" s="120" customFormat="1" ht="58.5" customHeight="1">
      <c r="A31" s="118"/>
      <c r="B31" s="119"/>
      <c r="C31" s="119"/>
      <c r="D31" s="119"/>
      <c r="E31" s="119"/>
      <c r="F31" s="119"/>
      <c r="G31" s="218"/>
      <c r="H31" s="346"/>
      <c r="I31" s="348"/>
      <c r="J31" s="350"/>
      <c r="K31" s="351"/>
      <c r="L31" s="275"/>
      <c r="M31" s="150" t="s">
        <v>103</v>
      </c>
      <c r="N31" s="230"/>
      <c r="O31" s="297"/>
      <c r="P31" s="344"/>
      <c r="Q31" s="227"/>
      <c r="R31" s="268"/>
      <c r="S31" s="225"/>
      <c r="T31" s="220"/>
      <c r="U31" s="192">
        <v>18733896</v>
      </c>
      <c r="V31" s="174">
        <v>0</v>
      </c>
      <c r="W31" s="174">
        <v>0</v>
      </c>
      <c r="X31" s="114">
        <v>15</v>
      </c>
      <c r="Y31" s="113" t="s">
        <v>163</v>
      </c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342"/>
      <c r="BJ31" s="113" t="s">
        <v>163</v>
      </c>
      <c r="BK31" s="339"/>
      <c r="BL31" s="264"/>
      <c r="BM31" s="264"/>
      <c r="BN31" s="264"/>
      <c r="BO31" s="264"/>
      <c r="BP31" s="234"/>
    </row>
    <row r="32" spans="1:76" s="120" customFormat="1" ht="81" customHeight="1">
      <c r="A32" s="118"/>
      <c r="B32" s="119"/>
      <c r="C32" s="119"/>
      <c r="D32" s="119"/>
      <c r="E32" s="119"/>
      <c r="F32" s="119"/>
      <c r="G32" s="218"/>
      <c r="H32" s="346"/>
      <c r="I32" s="348"/>
      <c r="J32" s="350"/>
      <c r="K32" s="351"/>
      <c r="L32" s="275"/>
      <c r="M32" s="136" t="s">
        <v>104</v>
      </c>
      <c r="N32" s="230"/>
      <c r="O32" s="297"/>
      <c r="P32" s="344"/>
      <c r="Q32" s="227"/>
      <c r="R32" s="268"/>
      <c r="S32" s="225"/>
      <c r="T32" s="220"/>
      <c r="U32" s="192">
        <v>62946</v>
      </c>
      <c r="V32" s="174">
        <v>0</v>
      </c>
      <c r="W32" s="174">
        <v>0</v>
      </c>
      <c r="X32" s="114">
        <v>18</v>
      </c>
      <c r="Y32" s="113" t="s">
        <v>164</v>
      </c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342"/>
      <c r="BJ32" s="113" t="s">
        <v>164</v>
      </c>
      <c r="BK32" s="339"/>
      <c r="BL32" s="264"/>
      <c r="BM32" s="264"/>
      <c r="BN32" s="264"/>
      <c r="BO32" s="264"/>
      <c r="BP32" s="234"/>
    </row>
    <row r="33" spans="1:68" s="120" customFormat="1" ht="15.75">
      <c r="A33" s="118"/>
      <c r="B33" s="119"/>
      <c r="C33" s="119"/>
      <c r="D33" s="119"/>
      <c r="E33" s="119"/>
      <c r="F33" s="119"/>
      <c r="G33" s="218"/>
      <c r="H33" s="346"/>
      <c r="I33" s="348"/>
      <c r="J33" s="350"/>
      <c r="K33" s="351"/>
      <c r="L33" s="275"/>
      <c r="M33" s="136" t="s">
        <v>165</v>
      </c>
      <c r="N33" s="230"/>
      <c r="O33" s="297"/>
      <c r="P33" s="344"/>
      <c r="Q33" s="227"/>
      <c r="R33" s="268"/>
      <c r="S33" s="225"/>
      <c r="T33" s="220"/>
      <c r="U33" s="192">
        <v>359648</v>
      </c>
      <c r="V33" s="174">
        <v>0</v>
      </c>
      <c r="W33" s="174">
        <v>0</v>
      </c>
      <c r="X33" s="114">
        <v>4</v>
      </c>
      <c r="Y33" s="113" t="s">
        <v>162</v>
      </c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342"/>
      <c r="BJ33" s="113" t="s">
        <v>162</v>
      </c>
      <c r="BK33" s="339"/>
      <c r="BL33" s="264"/>
      <c r="BM33" s="264"/>
      <c r="BN33" s="264"/>
      <c r="BO33" s="264"/>
      <c r="BP33" s="234"/>
    </row>
    <row r="34" spans="1:68" s="120" customFormat="1" ht="30">
      <c r="A34" s="118"/>
      <c r="B34" s="119"/>
      <c r="C34" s="119"/>
      <c r="D34" s="119"/>
      <c r="E34" s="119"/>
      <c r="F34" s="119"/>
      <c r="G34" s="218"/>
      <c r="H34" s="346"/>
      <c r="I34" s="348"/>
      <c r="J34" s="350"/>
      <c r="K34" s="351"/>
      <c r="L34" s="276"/>
      <c r="M34" s="136" t="s">
        <v>102</v>
      </c>
      <c r="N34" s="230"/>
      <c r="O34" s="297"/>
      <c r="P34" s="344"/>
      <c r="Q34" s="227"/>
      <c r="R34" s="269"/>
      <c r="S34" s="226"/>
      <c r="T34" s="221"/>
      <c r="U34" s="192">
        <v>41795260</v>
      </c>
      <c r="V34" s="193">
        <v>26457575</v>
      </c>
      <c r="W34" s="174">
        <v>0</v>
      </c>
      <c r="X34" s="114">
        <v>6</v>
      </c>
      <c r="Y34" s="113" t="s">
        <v>166</v>
      </c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343"/>
      <c r="BJ34" s="113" t="s">
        <v>166</v>
      </c>
      <c r="BK34" s="340"/>
      <c r="BL34" s="265"/>
      <c r="BM34" s="265"/>
      <c r="BN34" s="265"/>
      <c r="BO34" s="265"/>
      <c r="BP34" s="266"/>
    </row>
    <row r="35" spans="1:68" s="120" customFormat="1" ht="46.5" customHeight="1">
      <c r="A35" s="118"/>
      <c r="B35" s="119"/>
      <c r="C35" s="119"/>
      <c r="D35" s="119"/>
      <c r="E35" s="119"/>
      <c r="F35" s="119"/>
      <c r="G35" s="210"/>
      <c r="H35" s="283" t="s">
        <v>61</v>
      </c>
      <c r="I35" s="253" t="s">
        <v>62</v>
      </c>
      <c r="J35" s="321" t="s">
        <v>63</v>
      </c>
      <c r="K35" s="222">
        <v>12</v>
      </c>
      <c r="L35" s="222">
        <v>10</v>
      </c>
      <c r="M35" s="135" t="s">
        <v>167</v>
      </c>
      <c r="N35" s="327" t="s">
        <v>107</v>
      </c>
      <c r="O35" s="233" t="s">
        <v>108</v>
      </c>
      <c r="P35" s="310">
        <f>+(U35+U36+U37+U38+U39+U40+U41+U42+U43+U44+U45+U46+U47+U48)/Q35</f>
        <v>0.40713817359217336</v>
      </c>
      <c r="Q35" s="330">
        <f>+U35+U36+U37+U38+U39+U40+U41+U42+U43++U44+U45+U46+U47+U48+U49+U50+U51+U52+U53+U54+U55+U56+U57</f>
        <v>2323713601.7799997</v>
      </c>
      <c r="R35" s="332" t="s">
        <v>204</v>
      </c>
      <c r="S35" s="333" t="s">
        <v>212</v>
      </c>
      <c r="T35" s="253" t="s">
        <v>62</v>
      </c>
      <c r="U35" s="117">
        <v>79000000</v>
      </c>
      <c r="V35" s="174">
        <v>0</v>
      </c>
      <c r="W35" s="174">
        <v>0</v>
      </c>
      <c r="X35" s="114">
        <v>12</v>
      </c>
      <c r="Y35" s="115" t="s">
        <v>54</v>
      </c>
      <c r="Z35" s="267"/>
      <c r="AA35" s="267">
        <v>1735</v>
      </c>
      <c r="AB35" s="267"/>
      <c r="AC35" s="267">
        <v>812</v>
      </c>
      <c r="AD35" s="267"/>
      <c r="AE35" s="267">
        <v>878</v>
      </c>
      <c r="AF35" s="267"/>
      <c r="AG35" s="267">
        <v>178</v>
      </c>
      <c r="AH35" s="267"/>
      <c r="AI35" s="267">
        <v>1040</v>
      </c>
      <c r="AJ35" s="267"/>
      <c r="AK35" s="267">
        <v>451</v>
      </c>
      <c r="AL35" s="267"/>
      <c r="AM35" s="267"/>
      <c r="AN35" s="267"/>
      <c r="AO35" s="267">
        <v>13</v>
      </c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>
        <f>+AA35+AC35+AE35+AG35+AI35+AK35+AO35</f>
        <v>5107</v>
      </c>
      <c r="BF35" s="267">
        <v>60</v>
      </c>
      <c r="BG35" s="267">
        <f>+V38+V40+V44+V53+V54+V45+V57</f>
        <v>818392558.63</v>
      </c>
      <c r="BH35" s="267">
        <f>+W38+W40+W44+W45+W53+W54</f>
        <v>467616649.63</v>
      </c>
      <c r="BI35" s="323">
        <f>+(BH35)/(U35+U36+U37+U38+U39+U40+U41+U42+U43+U44+U45+U46+U47+U48+U49+U50+U51)</f>
        <v>0.36601087094868484</v>
      </c>
      <c r="BJ35" s="115" t="s">
        <v>54</v>
      </c>
      <c r="BK35" s="320" t="s">
        <v>220</v>
      </c>
      <c r="BL35" s="324">
        <v>43832</v>
      </c>
      <c r="BM35" s="324">
        <v>43862</v>
      </c>
      <c r="BN35" s="324">
        <v>44195</v>
      </c>
      <c r="BO35" s="324">
        <v>44195</v>
      </c>
      <c r="BP35" s="320" t="s">
        <v>55</v>
      </c>
    </row>
    <row r="36" spans="1:68" s="120" customFormat="1" ht="46.5" customHeight="1">
      <c r="A36" s="118"/>
      <c r="B36" s="119"/>
      <c r="C36" s="119"/>
      <c r="D36" s="119"/>
      <c r="E36" s="119"/>
      <c r="F36" s="119"/>
      <c r="G36" s="211"/>
      <c r="H36" s="284"/>
      <c r="I36" s="253"/>
      <c r="J36" s="321"/>
      <c r="K36" s="222"/>
      <c r="L36" s="222"/>
      <c r="M36" s="135" t="s">
        <v>168</v>
      </c>
      <c r="N36" s="327"/>
      <c r="O36" s="233"/>
      <c r="P36" s="310"/>
      <c r="Q36" s="330"/>
      <c r="R36" s="332"/>
      <c r="S36" s="334"/>
      <c r="T36" s="253"/>
      <c r="U36" s="117">
        <v>53119520</v>
      </c>
      <c r="V36" s="174">
        <v>0</v>
      </c>
      <c r="W36" s="174">
        <v>0</v>
      </c>
      <c r="X36" s="114">
        <v>3</v>
      </c>
      <c r="Y36" s="115" t="s">
        <v>67</v>
      </c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323"/>
      <c r="BJ36" s="115" t="s">
        <v>67</v>
      </c>
      <c r="BK36" s="320"/>
      <c r="BL36" s="264"/>
      <c r="BM36" s="264"/>
      <c r="BN36" s="264"/>
      <c r="BO36" s="264"/>
      <c r="BP36" s="320"/>
    </row>
    <row r="37" spans="1:68" s="120" customFormat="1" ht="46.5" customHeight="1">
      <c r="A37" s="118"/>
      <c r="B37" s="119"/>
      <c r="C37" s="119"/>
      <c r="D37" s="119"/>
      <c r="E37" s="119"/>
      <c r="F37" s="119"/>
      <c r="G37" s="211"/>
      <c r="H37" s="284"/>
      <c r="I37" s="253"/>
      <c r="J37" s="321"/>
      <c r="K37" s="222"/>
      <c r="L37" s="222"/>
      <c r="M37" s="135" t="s">
        <v>169</v>
      </c>
      <c r="N37" s="327"/>
      <c r="O37" s="233"/>
      <c r="P37" s="310"/>
      <c r="Q37" s="330"/>
      <c r="R37" s="332"/>
      <c r="S37" s="334"/>
      <c r="T37" s="253"/>
      <c r="U37" s="117">
        <v>37040000</v>
      </c>
      <c r="V37" s="174">
        <v>0</v>
      </c>
      <c r="W37" s="174">
        <v>0</v>
      </c>
      <c r="X37" s="114">
        <v>4</v>
      </c>
      <c r="Y37" s="116" t="s">
        <v>162</v>
      </c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323"/>
      <c r="BJ37" s="116" t="s">
        <v>162</v>
      </c>
      <c r="BK37" s="320"/>
      <c r="BL37" s="264"/>
      <c r="BM37" s="264"/>
      <c r="BN37" s="264"/>
      <c r="BO37" s="264"/>
      <c r="BP37" s="320"/>
    </row>
    <row r="38" spans="1:68" s="120" customFormat="1" ht="46.5" customHeight="1">
      <c r="A38" s="118"/>
      <c r="B38" s="119"/>
      <c r="C38" s="119"/>
      <c r="D38" s="119"/>
      <c r="E38" s="119"/>
      <c r="F38" s="119"/>
      <c r="G38" s="211"/>
      <c r="H38" s="284"/>
      <c r="I38" s="253"/>
      <c r="J38" s="321"/>
      <c r="K38" s="222"/>
      <c r="L38" s="222"/>
      <c r="M38" s="135" t="s">
        <v>171</v>
      </c>
      <c r="N38" s="327"/>
      <c r="O38" s="233"/>
      <c r="P38" s="310"/>
      <c r="Q38" s="330"/>
      <c r="R38" s="332"/>
      <c r="S38" s="334"/>
      <c r="T38" s="253"/>
      <c r="U38" s="117">
        <v>383864742</v>
      </c>
      <c r="V38" s="174">
        <v>244381581</v>
      </c>
      <c r="W38" s="174">
        <v>8667667</v>
      </c>
      <c r="X38" s="114">
        <v>7</v>
      </c>
      <c r="Y38" s="115" t="s">
        <v>170</v>
      </c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323"/>
      <c r="BJ38" s="115" t="s">
        <v>170</v>
      </c>
      <c r="BK38" s="320"/>
      <c r="BL38" s="264"/>
      <c r="BM38" s="264"/>
      <c r="BN38" s="264"/>
      <c r="BO38" s="264"/>
      <c r="BP38" s="320"/>
    </row>
    <row r="39" spans="1:68" s="120" customFormat="1" ht="46.5" customHeight="1">
      <c r="A39" s="118"/>
      <c r="B39" s="119"/>
      <c r="C39" s="119"/>
      <c r="D39" s="119"/>
      <c r="E39" s="119"/>
      <c r="F39" s="119"/>
      <c r="G39" s="211"/>
      <c r="H39" s="284"/>
      <c r="I39" s="253"/>
      <c r="J39" s="321"/>
      <c r="K39" s="222"/>
      <c r="L39" s="222"/>
      <c r="M39" s="136" t="s">
        <v>173</v>
      </c>
      <c r="N39" s="327"/>
      <c r="O39" s="233"/>
      <c r="P39" s="310"/>
      <c r="Q39" s="330"/>
      <c r="R39" s="332"/>
      <c r="S39" s="334"/>
      <c r="T39" s="253"/>
      <c r="U39" s="117">
        <v>30000000</v>
      </c>
      <c r="V39" s="174">
        <v>0</v>
      </c>
      <c r="W39" s="174">
        <v>0</v>
      </c>
      <c r="X39" s="114">
        <v>9</v>
      </c>
      <c r="Y39" s="113" t="s">
        <v>172</v>
      </c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323"/>
      <c r="BJ39" s="113" t="s">
        <v>172</v>
      </c>
      <c r="BK39" s="320"/>
      <c r="BL39" s="264"/>
      <c r="BM39" s="264"/>
      <c r="BN39" s="264"/>
      <c r="BO39" s="264"/>
      <c r="BP39" s="320"/>
    </row>
    <row r="40" spans="1:68" s="120" customFormat="1" ht="36.75" customHeight="1">
      <c r="A40" s="118"/>
      <c r="B40" s="119"/>
      <c r="C40" s="119"/>
      <c r="D40" s="119"/>
      <c r="E40" s="119"/>
      <c r="F40" s="119"/>
      <c r="G40" s="211"/>
      <c r="H40" s="284"/>
      <c r="I40" s="253"/>
      <c r="J40" s="321"/>
      <c r="K40" s="222"/>
      <c r="L40" s="222"/>
      <c r="M40" s="136" t="s">
        <v>174</v>
      </c>
      <c r="N40" s="327"/>
      <c r="O40" s="233"/>
      <c r="P40" s="310"/>
      <c r="Q40" s="330"/>
      <c r="R40" s="332"/>
      <c r="S40" s="334"/>
      <c r="T40" s="253"/>
      <c r="U40" s="117">
        <v>58097994</v>
      </c>
      <c r="V40" s="174">
        <v>14712112</v>
      </c>
      <c r="W40" s="174">
        <v>2258000</v>
      </c>
      <c r="X40" s="114">
        <v>12</v>
      </c>
      <c r="Y40" s="113" t="s">
        <v>54</v>
      </c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323"/>
      <c r="BJ40" s="113" t="s">
        <v>54</v>
      </c>
      <c r="BK40" s="320"/>
      <c r="BL40" s="264"/>
      <c r="BM40" s="264"/>
      <c r="BN40" s="264"/>
      <c r="BO40" s="264"/>
      <c r="BP40" s="320"/>
    </row>
    <row r="41" spans="1:68" s="120" customFormat="1" ht="46.5" customHeight="1">
      <c r="A41" s="118"/>
      <c r="B41" s="119"/>
      <c r="C41" s="119"/>
      <c r="D41" s="119"/>
      <c r="E41" s="119"/>
      <c r="F41" s="119"/>
      <c r="G41" s="211"/>
      <c r="H41" s="284"/>
      <c r="I41" s="253"/>
      <c r="J41" s="321"/>
      <c r="K41" s="222"/>
      <c r="L41" s="222"/>
      <c r="M41" s="136" t="s">
        <v>176</v>
      </c>
      <c r="N41" s="327"/>
      <c r="O41" s="233"/>
      <c r="P41" s="310"/>
      <c r="Q41" s="330"/>
      <c r="R41" s="332"/>
      <c r="S41" s="334"/>
      <c r="T41" s="253"/>
      <c r="U41" s="117">
        <v>1440769.3</v>
      </c>
      <c r="V41" s="174">
        <v>0</v>
      </c>
      <c r="W41" s="174">
        <v>0</v>
      </c>
      <c r="X41" s="114">
        <v>16</v>
      </c>
      <c r="Y41" s="113" t="s">
        <v>175</v>
      </c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323"/>
      <c r="BJ41" s="113" t="s">
        <v>175</v>
      </c>
      <c r="BK41" s="320"/>
      <c r="BL41" s="264"/>
      <c r="BM41" s="264"/>
      <c r="BN41" s="264"/>
      <c r="BO41" s="264"/>
      <c r="BP41" s="320"/>
    </row>
    <row r="42" spans="1:68" s="120" customFormat="1" ht="42" customHeight="1">
      <c r="A42" s="118"/>
      <c r="B42" s="119"/>
      <c r="C42" s="119"/>
      <c r="D42" s="119"/>
      <c r="E42" s="119"/>
      <c r="F42" s="119"/>
      <c r="G42" s="211"/>
      <c r="H42" s="284"/>
      <c r="I42" s="253"/>
      <c r="J42" s="321"/>
      <c r="K42" s="222"/>
      <c r="L42" s="222"/>
      <c r="M42" s="136" t="s">
        <v>178</v>
      </c>
      <c r="N42" s="327"/>
      <c r="O42" s="233"/>
      <c r="P42" s="310"/>
      <c r="Q42" s="330"/>
      <c r="R42" s="332"/>
      <c r="S42" s="334"/>
      <c r="T42" s="253"/>
      <c r="U42" s="117">
        <v>4974259.8600000003</v>
      </c>
      <c r="V42" s="174">
        <v>0</v>
      </c>
      <c r="W42" s="174">
        <v>0</v>
      </c>
      <c r="X42" s="114">
        <v>17</v>
      </c>
      <c r="Y42" s="113" t="s">
        <v>177</v>
      </c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323"/>
      <c r="BJ42" s="113" t="s">
        <v>177</v>
      </c>
      <c r="BK42" s="320"/>
      <c r="BL42" s="264"/>
      <c r="BM42" s="264"/>
      <c r="BN42" s="264"/>
      <c r="BO42" s="264"/>
      <c r="BP42" s="320"/>
    </row>
    <row r="43" spans="1:68" s="120" customFormat="1" ht="74.25" customHeight="1">
      <c r="A43" s="118"/>
      <c r="B43" s="119"/>
      <c r="C43" s="119"/>
      <c r="D43" s="119"/>
      <c r="E43" s="119"/>
      <c r="F43" s="119"/>
      <c r="G43" s="211"/>
      <c r="H43" s="284"/>
      <c r="I43" s="253"/>
      <c r="J43" s="321"/>
      <c r="K43" s="222"/>
      <c r="L43" s="222"/>
      <c r="M43" s="136" t="s">
        <v>179</v>
      </c>
      <c r="N43" s="327"/>
      <c r="O43" s="233"/>
      <c r="P43" s="310"/>
      <c r="Q43" s="330"/>
      <c r="R43" s="332"/>
      <c r="S43" s="334"/>
      <c r="T43" s="253"/>
      <c r="U43" s="117">
        <v>10427870</v>
      </c>
      <c r="V43" s="174">
        <v>0</v>
      </c>
      <c r="W43" s="174">
        <v>0</v>
      </c>
      <c r="X43" s="114">
        <v>18</v>
      </c>
      <c r="Y43" s="113" t="s">
        <v>177</v>
      </c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323"/>
      <c r="BJ43" s="113" t="s">
        <v>177</v>
      </c>
      <c r="BK43" s="320"/>
      <c r="BL43" s="264"/>
      <c r="BM43" s="264"/>
      <c r="BN43" s="264"/>
      <c r="BO43" s="264"/>
      <c r="BP43" s="320"/>
    </row>
    <row r="44" spans="1:68" s="120" customFormat="1" ht="44.25" customHeight="1">
      <c r="A44" s="118"/>
      <c r="B44" s="119"/>
      <c r="C44" s="119"/>
      <c r="D44" s="119"/>
      <c r="E44" s="119"/>
      <c r="F44" s="119"/>
      <c r="G44" s="211"/>
      <c r="H44" s="284"/>
      <c r="I44" s="253"/>
      <c r="J44" s="321"/>
      <c r="K44" s="222"/>
      <c r="L44" s="222"/>
      <c r="M44" s="136" t="s">
        <v>181</v>
      </c>
      <c r="N44" s="327"/>
      <c r="O44" s="233"/>
      <c r="P44" s="310"/>
      <c r="Q44" s="330"/>
      <c r="R44" s="332"/>
      <c r="S44" s="334"/>
      <c r="T44" s="253"/>
      <c r="U44" s="117">
        <v>7527628.4199999999</v>
      </c>
      <c r="V44" s="174">
        <v>7527628</v>
      </c>
      <c r="W44" s="174">
        <v>481000</v>
      </c>
      <c r="X44" s="114">
        <v>19</v>
      </c>
      <c r="Y44" s="113" t="s">
        <v>180</v>
      </c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323"/>
      <c r="BJ44" s="113" t="s">
        <v>180</v>
      </c>
      <c r="BK44" s="320"/>
      <c r="BL44" s="264"/>
      <c r="BM44" s="264"/>
      <c r="BN44" s="264"/>
      <c r="BO44" s="264"/>
      <c r="BP44" s="320"/>
    </row>
    <row r="45" spans="1:68" s="120" customFormat="1" ht="46.5" customHeight="1">
      <c r="A45" s="118"/>
      <c r="B45" s="119"/>
      <c r="C45" s="119"/>
      <c r="D45" s="119"/>
      <c r="E45" s="119"/>
      <c r="F45" s="119"/>
      <c r="G45" s="211"/>
      <c r="H45" s="284"/>
      <c r="I45" s="253"/>
      <c r="J45" s="321"/>
      <c r="K45" s="222"/>
      <c r="L45" s="222"/>
      <c r="M45" s="136" t="s">
        <v>183</v>
      </c>
      <c r="N45" s="327"/>
      <c r="O45" s="233"/>
      <c r="P45" s="310"/>
      <c r="Q45" s="330"/>
      <c r="R45" s="332"/>
      <c r="S45" s="334"/>
      <c r="T45" s="253"/>
      <c r="U45" s="117">
        <v>2525593.2000000002</v>
      </c>
      <c r="V45" s="174">
        <v>2525593</v>
      </c>
      <c r="W45" s="174">
        <v>631000</v>
      </c>
      <c r="X45" s="114">
        <v>20</v>
      </c>
      <c r="Y45" s="113" t="s">
        <v>182</v>
      </c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323"/>
      <c r="BJ45" s="113" t="s">
        <v>182</v>
      </c>
      <c r="BK45" s="320"/>
      <c r="BL45" s="264"/>
      <c r="BM45" s="264"/>
      <c r="BN45" s="264"/>
      <c r="BO45" s="264"/>
      <c r="BP45" s="320"/>
    </row>
    <row r="46" spans="1:68" s="120" customFormat="1" ht="46.5" customHeight="1">
      <c r="A46" s="118"/>
      <c r="B46" s="119"/>
      <c r="C46" s="119"/>
      <c r="D46" s="119"/>
      <c r="E46" s="119"/>
      <c r="F46" s="119"/>
      <c r="G46" s="211"/>
      <c r="H46" s="284"/>
      <c r="I46" s="253"/>
      <c r="J46" s="321"/>
      <c r="K46" s="222"/>
      <c r="L46" s="222"/>
      <c r="M46" s="136" t="s">
        <v>185</v>
      </c>
      <c r="N46" s="327"/>
      <c r="O46" s="233"/>
      <c r="P46" s="310"/>
      <c r="Q46" s="330"/>
      <c r="R46" s="332"/>
      <c r="S46" s="334"/>
      <c r="T46" s="253"/>
      <c r="U46" s="117">
        <v>23454045</v>
      </c>
      <c r="V46" s="174">
        <v>0</v>
      </c>
      <c r="W46" s="174">
        <v>0</v>
      </c>
      <c r="X46" s="114">
        <v>3</v>
      </c>
      <c r="Y46" s="113" t="s">
        <v>184</v>
      </c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323"/>
      <c r="BJ46" s="113" t="s">
        <v>184</v>
      </c>
      <c r="BK46" s="320"/>
      <c r="BL46" s="264"/>
      <c r="BM46" s="264"/>
      <c r="BN46" s="264"/>
      <c r="BO46" s="264"/>
      <c r="BP46" s="320"/>
    </row>
    <row r="47" spans="1:68" s="120" customFormat="1" ht="46.5" customHeight="1">
      <c r="A47" s="118"/>
      <c r="B47" s="119"/>
      <c r="C47" s="119"/>
      <c r="D47" s="119"/>
      <c r="E47" s="119"/>
      <c r="F47" s="119"/>
      <c r="G47" s="211"/>
      <c r="H47" s="284"/>
      <c r="I47" s="253"/>
      <c r="J47" s="321"/>
      <c r="K47" s="222"/>
      <c r="L47" s="222"/>
      <c r="M47" s="136" t="s">
        <v>186</v>
      </c>
      <c r="N47" s="327"/>
      <c r="O47" s="233"/>
      <c r="P47" s="310"/>
      <c r="Q47" s="330"/>
      <c r="R47" s="332"/>
      <c r="S47" s="334"/>
      <c r="T47" s="253"/>
      <c r="U47" s="117">
        <v>38600090</v>
      </c>
      <c r="V47" s="174">
        <v>0</v>
      </c>
      <c r="W47" s="174">
        <v>0</v>
      </c>
      <c r="X47" s="114">
        <v>4</v>
      </c>
      <c r="Y47" s="113" t="s">
        <v>162</v>
      </c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323"/>
      <c r="BJ47" s="113" t="s">
        <v>162</v>
      </c>
      <c r="BK47" s="320"/>
      <c r="BL47" s="264"/>
      <c r="BM47" s="264"/>
      <c r="BN47" s="264"/>
      <c r="BO47" s="264"/>
      <c r="BP47" s="320"/>
    </row>
    <row r="48" spans="1:68" s="120" customFormat="1" ht="46.5" customHeight="1">
      <c r="A48" s="118"/>
      <c r="B48" s="119"/>
      <c r="C48" s="119"/>
      <c r="D48" s="119"/>
      <c r="E48" s="119"/>
      <c r="F48" s="119"/>
      <c r="G48" s="211"/>
      <c r="H48" s="284"/>
      <c r="I48" s="253"/>
      <c r="J48" s="321"/>
      <c r="K48" s="222"/>
      <c r="L48" s="222"/>
      <c r="M48" s="136" t="s">
        <v>187</v>
      </c>
      <c r="N48" s="327"/>
      <c r="O48" s="233"/>
      <c r="P48" s="310"/>
      <c r="Q48" s="330"/>
      <c r="R48" s="332"/>
      <c r="S48" s="334"/>
      <c r="T48" s="253"/>
      <c r="U48" s="117">
        <v>216000000</v>
      </c>
      <c r="V48" s="174">
        <v>0</v>
      </c>
      <c r="W48" s="174">
        <v>0</v>
      </c>
      <c r="X48" s="114">
        <v>6</v>
      </c>
      <c r="Y48" s="113" t="s">
        <v>166</v>
      </c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323"/>
      <c r="BJ48" s="113" t="s">
        <v>166</v>
      </c>
      <c r="BK48" s="320"/>
      <c r="BL48" s="264"/>
      <c r="BM48" s="264"/>
      <c r="BN48" s="264"/>
      <c r="BO48" s="264"/>
      <c r="BP48" s="320"/>
    </row>
    <row r="49" spans="1:68" s="120" customFormat="1" ht="43.5" customHeight="1">
      <c r="A49" s="118"/>
      <c r="B49" s="119"/>
      <c r="C49" s="119"/>
      <c r="D49" s="119"/>
      <c r="E49" s="119"/>
      <c r="F49" s="119"/>
      <c r="G49" s="211"/>
      <c r="H49" s="284"/>
      <c r="I49" s="253"/>
      <c r="J49" s="321" t="s">
        <v>74</v>
      </c>
      <c r="K49" s="222">
        <v>12</v>
      </c>
      <c r="L49" s="222">
        <v>0</v>
      </c>
      <c r="M49" s="136" t="s">
        <v>188</v>
      </c>
      <c r="N49" s="327"/>
      <c r="O49" s="233"/>
      <c r="P49" s="310">
        <f>+(U49+U50+U51)/Q35</f>
        <v>0.14267277161266453</v>
      </c>
      <c r="Q49" s="330"/>
      <c r="R49" s="332"/>
      <c r="S49" s="334"/>
      <c r="T49" s="253"/>
      <c r="U49" s="175">
        <v>113000000</v>
      </c>
      <c r="V49" s="174">
        <v>0</v>
      </c>
      <c r="W49" s="174">
        <v>0</v>
      </c>
      <c r="X49" s="114">
        <v>12</v>
      </c>
      <c r="Y49" s="113" t="s">
        <v>54</v>
      </c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323"/>
      <c r="BJ49" s="113" t="s">
        <v>54</v>
      </c>
      <c r="BK49" s="320"/>
      <c r="BL49" s="264"/>
      <c r="BM49" s="264"/>
      <c r="BN49" s="264"/>
      <c r="BO49" s="264"/>
      <c r="BP49" s="320"/>
    </row>
    <row r="50" spans="1:68" s="120" customFormat="1" ht="43.5" customHeight="1">
      <c r="A50" s="118"/>
      <c r="B50" s="119"/>
      <c r="C50" s="119"/>
      <c r="D50" s="119"/>
      <c r="E50" s="119"/>
      <c r="F50" s="119"/>
      <c r="G50" s="211"/>
      <c r="H50" s="284"/>
      <c r="I50" s="253"/>
      <c r="J50" s="321"/>
      <c r="K50" s="222"/>
      <c r="L50" s="222"/>
      <c r="M50" s="136" t="s">
        <v>189</v>
      </c>
      <c r="N50" s="327"/>
      <c r="O50" s="233"/>
      <c r="P50" s="310"/>
      <c r="Q50" s="330"/>
      <c r="R50" s="332"/>
      <c r="S50" s="334"/>
      <c r="T50" s="253"/>
      <c r="U50" s="175">
        <v>77772574</v>
      </c>
      <c r="V50" s="174">
        <v>0</v>
      </c>
      <c r="W50" s="174">
        <v>0</v>
      </c>
      <c r="X50" s="114">
        <v>4</v>
      </c>
      <c r="Y50" s="113" t="s">
        <v>162</v>
      </c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323"/>
      <c r="BJ50" s="113" t="s">
        <v>162</v>
      </c>
      <c r="BK50" s="320"/>
      <c r="BL50" s="264"/>
      <c r="BM50" s="264"/>
      <c r="BN50" s="264"/>
      <c r="BO50" s="264"/>
      <c r="BP50" s="320"/>
    </row>
    <row r="51" spans="1:68" s="120" customFormat="1" ht="36" customHeight="1">
      <c r="A51" s="118"/>
      <c r="B51" s="119"/>
      <c r="C51" s="119"/>
      <c r="D51" s="119"/>
      <c r="E51" s="119"/>
      <c r="F51" s="119"/>
      <c r="G51" s="212"/>
      <c r="H51" s="284"/>
      <c r="I51" s="237"/>
      <c r="J51" s="322"/>
      <c r="K51" s="222"/>
      <c r="L51" s="222"/>
      <c r="M51" s="136" t="s">
        <v>190</v>
      </c>
      <c r="N51" s="327"/>
      <c r="O51" s="233"/>
      <c r="P51" s="310"/>
      <c r="Q51" s="330"/>
      <c r="R51" s="332"/>
      <c r="S51" s="335"/>
      <c r="T51" s="253"/>
      <c r="U51" s="175">
        <v>140758086</v>
      </c>
      <c r="V51" s="174">
        <v>0</v>
      </c>
      <c r="W51" s="174">
        <v>0</v>
      </c>
      <c r="X51" s="114">
        <v>7</v>
      </c>
      <c r="Y51" s="113" t="s">
        <v>170</v>
      </c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323"/>
      <c r="BJ51" s="113" t="s">
        <v>170</v>
      </c>
      <c r="BK51" s="320"/>
      <c r="BL51" s="264"/>
      <c r="BM51" s="264"/>
      <c r="BN51" s="264"/>
      <c r="BO51" s="264"/>
      <c r="BP51" s="320"/>
    </row>
    <row r="52" spans="1:68" s="120" customFormat="1" ht="64.5" customHeight="1">
      <c r="A52" s="118"/>
      <c r="B52" s="119"/>
      <c r="C52" s="119"/>
      <c r="D52" s="119"/>
      <c r="E52" s="119"/>
      <c r="F52" s="119"/>
      <c r="G52" s="210"/>
      <c r="H52" s="218" t="s">
        <v>47</v>
      </c>
      <c r="I52" s="218" t="s">
        <v>48</v>
      </c>
      <c r="J52" s="218" t="s">
        <v>49</v>
      </c>
      <c r="K52" s="215">
        <v>12</v>
      </c>
      <c r="L52" s="215">
        <v>10</v>
      </c>
      <c r="M52" s="136" t="s">
        <v>191</v>
      </c>
      <c r="N52" s="327"/>
      <c r="O52" s="233"/>
      <c r="P52" s="310">
        <f>+(U52+U53+U54+U55)/Q35</f>
        <v>0.42630487218441093</v>
      </c>
      <c r="Q52" s="330"/>
      <c r="R52" s="332"/>
      <c r="S52" s="311" t="s">
        <v>206</v>
      </c>
      <c r="T52" s="314" t="s">
        <v>48</v>
      </c>
      <c r="U52" s="175">
        <v>7260000</v>
      </c>
      <c r="V52" s="174">
        <v>0</v>
      </c>
      <c r="W52" s="174">
        <v>0</v>
      </c>
      <c r="X52" s="114">
        <v>12</v>
      </c>
      <c r="Y52" s="113" t="s">
        <v>54</v>
      </c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323"/>
      <c r="BJ52" s="113" t="s">
        <v>54</v>
      </c>
      <c r="BK52" s="320"/>
      <c r="BL52" s="264"/>
      <c r="BM52" s="264"/>
      <c r="BN52" s="264"/>
      <c r="BO52" s="264"/>
      <c r="BP52" s="320"/>
    </row>
    <row r="53" spans="1:68" s="120" customFormat="1" ht="64.5" customHeight="1">
      <c r="A53" s="118"/>
      <c r="B53" s="119"/>
      <c r="C53" s="119"/>
      <c r="D53" s="119"/>
      <c r="E53" s="119"/>
      <c r="F53" s="119"/>
      <c r="G53" s="211"/>
      <c r="H53" s="218"/>
      <c r="I53" s="218"/>
      <c r="J53" s="218"/>
      <c r="K53" s="216"/>
      <c r="L53" s="216"/>
      <c r="M53" s="136" t="s">
        <v>192</v>
      </c>
      <c r="N53" s="327"/>
      <c r="O53" s="233"/>
      <c r="P53" s="310"/>
      <c r="Q53" s="330"/>
      <c r="R53" s="332"/>
      <c r="S53" s="312"/>
      <c r="T53" s="315"/>
      <c r="U53" s="175">
        <v>224301000</v>
      </c>
      <c r="V53" s="174">
        <v>94666662</v>
      </c>
      <c r="W53" s="174">
        <v>8000000</v>
      </c>
      <c r="X53" s="114">
        <v>7</v>
      </c>
      <c r="Y53" s="113" t="s">
        <v>170</v>
      </c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323"/>
      <c r="BJ53" s="113" t="s">
        <v>170</v>
      </c>
      <c r="BK53" s="320"/>
      <c r="BL53" s="264"/>
      <c r="BM53" s="264"/>
      <c r="BN53" s="264"/>
      <c r="BO53" s="264"/>
      <c r="BP53" s="320"/>
    </row>
    <row r="54" spans="1:68" s="120" customFormat="1" ht="64.5" customHeight="1">
      <c r="A54" s="118"/>
      <c r="B54" s="119"/>
      <c r="C54" s="119"/>
      <c r="D54" s="119"/>
      <c r="E54" s="119"/>
      <c r="F54" s="119"/>
      <c r="G54" s="211"/>
      <c r="H54" s="218"/>
      <c r="I54" s="218"/>
      <c r="J54" s="218"/>
      <c r="K54" s="216"/>
      <c r="L54" s="216"/>
      <c r="M54" s="136" t="s">
        <v>194</v>
      </c>
      <c r="N54" s="327"/>
      <c r="O54" s="233"/>
      <c r="P54" s="310"/>
      <c r="Q54" s="330"/>
      <c r="R54" s="332"/>
      <c r="S54" s="312"/>
      <c r="T54" s="315"/>
      <c r="U54" s="175">
        <v>723418430</v>
      </c>
      <c r="V54" s="174">
        <v>447578982.63</v>
      </c>
      <c r="W54" s="174">
        <v>447578982.63</v>
      </c>
      <c r="X54" s="114">
        <v>5</v>
      </c>
      <c r="Y54" s="113" t="s">
        <v>193</v>
      </c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323"/>
      <c r="BJ54" s="113" t="s">
        <v>193</v>
      </c>
      <c r="BK54" s="320"/>
      <c r="BL54" s="264"/>
      <c r="BM54" s="264"/>
      <c r="BN54" s="264"/>
      <c r="BO54" s="264"/>
      <c r="BP54" s="320"/>
    </row>
    <row r="55" spans="1:68" s="120" customFormat="1" ht="64.5" customHeight="1">
      <c r="A55" s="118"/>
      <c r="B55" s="119"/>
      <c r="C55" s="119"/>
      <c r="D55" s="119"/>
      <c r="E55" s="119"/>
      <c r="F55" s="119"/>
      <c r="G55" s="212"/>
      <c r="H55" s="218"/>
      <c r="I55" s="218"/>
      <c r="J55" s="218"/>
      <c r="K55" s="309"/>
      <c r="L55" s="309"/>
      <c r="M55" s="136" t="s">
        <v>196</v>
      </c>
      <c r="N55" s="327"/>
      <c r="O55" s="233"/>
      <c r="P55" s="310"/>
      <c r="Q55" s="330"/>
      <c r="R55" s="332"/>
      <c r="S55" s="313"/>
      <c r="T55" s="316"/>
      <c r="U55" s="175">
        <v>35631000</v>
      </c>
      <c r="V55" s="174">
        <v>0</v>
      </c>
      <c r="W55" s="174">
        <v>0</v>
      </c>
      <c r="X55" s="114">
        <v>6</v>
      </c>
      <c r="Y55" s="113" t="s">
        <v>195</v>
      </c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323"/>
      <c r="BJ55" s="113" t="s">
        <v>195</v>
      </c>
      <c r="BK55" s="320"/>
      <c r="BL55" s="264"/>
      <c r="BM55" s="264"/>
      <c r="BN55" s="264"/>
      <c r="BO55" s="264"/>
      <c r="BP55" s="320"/>
    </row>
    <row r="56" spans="1:68" s="120" customFormat="1" ht="83.25" customHeight="1">
      <c r="A56" s="118"/>
      <c r="B56" s="119"/>
      <c r="C56" s="119"/>
      <c r="D56" s="119"/>
      <c r="E56" s="119"/>
      <c r="F56" s="119"/>
      <c r="G56" s="210"/>
      <c r="H56" s="260" t="s">
        <v>109</v>
      </c>
      <c r="I56" s="318" t="s">
        <v>110</v>
      </c>
      <c r="J56" s="224" t="s">
        <v>111</v>
      </c>
      <c r="K56" s="231">
        <v>1</v>
      </c>
      <c r="L56" s="231">
        <v>0.75</v>
      </c>
      <c r="M56" s="136" t="s">
        <v>197</v>
      </c>
      <c r="N56" s="327"/>
      <c r="O56" s="233"/>
      <c r="P56" s="336">
        <f>+(U56+U57)/Q35</f>
        <v>2.3884182610751238E-2</v>
      </c>
      <c r="Q56" s="330"/>
      <c r="R56" s="332"/>
      <c r="S56" s="311" t="s">
        <v>205</v>
      </c>
      <c r="T56" s="325" t="s">
        <v>110</v>
      </c>
      <c r="U56" s="175">
        <v>34500000</v>
      </c>
      <c r="V56" s="174">
        <v>0</v>
      </c>
      <c r="W56" s="174">
        <v>0</v>
      </c>
      <c r="X56" s="114">
        <v>12</v>
      </c>
      <c r="Y56" s="113" t="s">
        <v>54</v>
      </c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323"/>
      <c r="BJ56" s="113" t="s">
        <v>54</v>
      </c>
      <c r="BK56" s="320"/>
      <c r="BL56" s="264"/>
      <c r="BM56" s="264"/>
      <c r="BN56" s="264"/>
      <c r="BO56" s="264"/>
      <c r="BP56" s="320"/>
    </row>
    <row r="57" spans="1:68" s="120" customFormat="1" ht="77.25" customHeight="1">
      <c r="A57" s="118"/>
      <c r="B57" s="119"/>
      <c r="C57" s="119"/>
      <c r="D57" s="119"/>
      <c r="E57" s="119"/>
      <c r="F57" s="119"/>
      <c r="G57" s="212"/>
      <c r="H57" s="317"/>
      <c r="I57" s="318"/>
      <c r="J57" s="319"/>
      <c r="K57" s="232"/>
      <c r="L57" s="232"/>
      <c r="M57" s="136" t="s">
        <v>198</v>
      </c>
      <c r="N57" s="328"/>
      <c r="O57" s="329"/>
      <c r="P57" s="337"/>
      <c r="Q57" s="331"/>
      <c r="R57" s="332"/>
      <c r="S57" s="313"/>
      <c r="T57" s="326"/>
      <c r="U57" s="175">
        <v>21000000</v>
      </c>
      <c r="V57" s="174">
        <v>7000000</v>
      </c>
      <c r="W57" s="174">
        <v>0</v>
      </c>
      <c r="X57" s="114">
        <v>3</v>
      </c>
      <c r="Y57" s="113" t="s">
        <v>67</v>
      </c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323"/>
      <c r="BJ57" s="113" t="s">
        <v>67</v>
      </c>
      <c r="BK57" s="320"/>
      <c r="BL57" s="265"/>
      <c r="BM57" s="265"/>
      <c r="BN57" s="265"/>
      <c r="BO57" s="265"/>
      <c r="BP57" s="320"/>
    </row>
    <row r="58" spans="1:68" ht="15.75">
      <c r="A58" s="35"/>
      <c r="B58" s="109"/>
      <c r="C58" s="111"/>
      <c r="D58" s="40">
        <v>40</v>
      </c>
      <c r="E58" s="41" t="s">
        <v>112</v>
      </c>
      <c r="F58" s="42"/>
      <c r="G58" s="51"/>
      <c r="H58" s="51"/>
      <c r="I58" s="42"/>
      <c r="J58" s="42"/>
      <c r="K58" s="52"/>
      <c r="L58" s="52"/>
      <c r="M58" s="62"/>
      <c r="N58" s="51"/>
      <c r="O58" s="63"/>
      <c r="P58" s="64"/>
      <c r="Q58" s="61"/>
      <c r="R58" s="37"/>
      <c r="S58" s="37"/>
      <c r="T58" s="20"/>
      <c r="U58" s="20"/>
      <c r="V58" s="20"/>
      <c r="W58" s="20"/>
      <c r="X58" s="65"/>
      <c r="Y58" s="131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148"/>
      <c r="BJ58" s="55"/>
      <c r="BK58" s="55"/>
      <c r="BL58" s="55"/>
      <c r="BM58" s="55"/>
      <c r="BN58" s="55"/>
      <c r="BO58" s="55"/>
      <c r="BP58" s="55"/>
    </row>
    <row r="59" spans="1:68" s="120" customFormat="1" ht="77.25" customHeight="1">
      <c r="A59" s="122"/>
      <c r="B59" s="123"/>
      <c r="C59" s="123"/>
      <c r="D59" s="305"/>
      <c r="E59" s="307"/>
      <c r="F59" s="124"/>
      <c r="G59" s="297">
        <v>4302075</v>
      </c>
      <c r="H59" s="230" t="s">
        <v>61</v>
      </c>
      <c r="I59" s="297" t="s">
        <v>113</v>
      </c>
      <c r="J59" s="297" t="s">
        <v>114</v>
      </c>
      <c r="K59" s="230">
        <v>25</v>
      </c>
      <c r="L59" s="240">
        <v>22</v>
      </c>
      <c r="M59" s="136" t="s">
        <v>115</v>
      </c>
      <c r="N59" s="230" t="s">
        <v>116</v>
      </c>
      <c r="O59" s="303" t="s">
        <v>117</v>
      </c>
      <c r="P59" s="289">
        <v>1</v>
      </c>
      <c r="Q59" s="304">
        <f>+U59+U60+U61+U62+U63+U64</f>
        <v>213298765</v>
      </c>
      <c r="R59" s="237" t="s">
        <v>126</v>
      </c>
      <c r="S59" s="300" t="s">
        <v>127</v>
      </c>
      <c r="T59" s="182" t="s">
        <v>118</v>
      </c>
      <c r="U59" s="117">
        <v>38415591</v>
      </c>
      <c r="V59" s="196">
        <v>38415591</v>
      </c>
      <c r="W59" s="174">
        <v>27050000</v>
      </c>
      <c r="X59" s="114">
        <v>12</v>
      </c>
      <c r="Y59" s="178" t="s">
        <v>54</v>
      </c>
      <c r="Z59" s="230">
        <v>300</v>
      </c>
      <c r="AA59" s="240">
        <v>283</v>
      </c>
      <c r="AB59" s="240">
        <v>710</v>
      </c>
      <c r="AC59" s="240">
        <v>364</v>
      </c>
      <c r="AD59" s="240">
        <v>317</v>
      </c>
      <c r="AE59" s="240">
        <v>261</v>
      </c>
      <c r="AF59" s="240">
        <v>633</v>
      </c>
      <c r="AG59" s="240">
        <v>254</v>
      </c>
      <c r="AH59" s="240">
        <v>0</v>
      </c>
      <c r="AI59" s="240">
        <v>130</v>
      </c>
      <c r="AJ59" s="240">
        <v>0</v>
      </c>
      <c r="AK59" s="240">
        <v>2</v>
      </c>
      <c r="AL59" s="240">
        <v>0</v>
      </c>
      <c r="AM59" s="240"/>
      <c r="AN59" s="240">
        <v>0</v>
      </c>
      <c r="AO59" s="240"/>
      <c r="AP59" s="230">
        <v>0</v>
      </c>
      <c r="AQ59" s="230"/>
      <c r="AR59" s="230">
        <v>0</v>
      </c>
      <c r="AS59" s="230"/>
      <c r="AT59" s="230">
        <v>0</v>
      </c>
      <c r="AU59" s="230"/>
      <c r="AV59" s="230">
        <v>0</v>
      </c>
      <c r="AW59" s="230"/>
      <c r="AX59" s="230">
        <v>0</v>
      </c>
      <c r="AY59" s="230"/>
      <c r="AZ59" s="230">
        <v>60</v>
      </c>
      <c r="BA59" s="230"/>
      <c r="BB59" s="230">
        <v>0</v>
      </c>
      <c r="BC59" s="230"/>
      <c r="BD59" s="230">
        <f>+Z59+AB59+AD59+AF59+AH59+AJ59+AL59</f>
        <v>1960</v>
      </c>
      <c r="BE59" s="230">
        <f>+AA59+AC59+AE59+AG59+AI59+AK59</f>
        <v>1294</v>
      </c>
      <c r="BF59" s="230">
        <v>32</v>
      </c>
      <c r="BG59" s="298">
        <f>+V59+V60+V61+V62+V63+V64</f>
        <v>213298765</v>
      </c>
      <c r="BH59" s="298">
        <f>+W59+W60+W61+W62+W63+W64</f>
        <v>196933174</v>
      </c>
      <c r="BI59" s="299">
        <f>+(BH59)/(U59+U60+U61+U62+U63+U64)</f>
        <v>0.92327385955563313</v>
      </c>
      <c r="BJ59" s="178" t="s">
        <v>54</v>
      </c>
      <c r="BK59" s="297" t="s">
        <v>217</v>
      </c>
      <c r="BL59" s="270">
        <v>43832</v>
      </c>
      <c r="BM59" s="270">
        <v>43862</v>
      </c>
      <c r="BN59" s="262" t="s">
        <v>213</v>
      </c>
      <c r="BO59" s="270" t="s">
        <v>213</v>
      </c>
      <c r="BP59" s="230" t="s">
        <v>119</v>
      </c>
    </row>
    <row r="60" spans="1:68" s="120" customFormat="1" ht="34.5" customHeight="1">
      <c r="A60" s="122"/>
      <c r="B60" s="123"/>
      <c r="C60" s="123"/>
      <c r="D60" s="305"/>
      <c r="E60" s="307"/>
      <c r="F60" s="124"/>
      <c r="G60" s="297"/>
      <c r="H60" s="230"/>
      <c r="I60" s="297"/>
      <c r="J60" s="297"/>
      <c r="K60" s="230"/>
      <c r="L60" s="241"/>
      <c r="M60" s="136" t="s">
        <v>120</v>
      </c>
      <c r="N60" s="230"/>
      <c r="O60" s="303"/>
      <c r="P60" s="290"/>
      <c r="Q60" s="304"/>
      <c r="R60" s="238"/>
      <c r="S60" s="301"/>
      <c r="T60" s="253" t="s">
        <v>121</v>
      </c>
      <c r="U60" s="117">
        <v>66650000</v>
      </c>
      <c r="V60" s="196">
        <v>66650000</v>
      </c>
      <c r="W60" s="174">
        <v>61650000</v>
      </c>
      <c r="X60" s="114">
        <v>4</v>
      </c>
      <c r="Y60" s="195" t="s">
        <v>162</v>
      </c>
      <c r="Z60" s="230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99"/>
      <c r="BJ60" s="195" t="s">
        <v>162</v>
      </c>
      <c r="BK60" s="297"/>
      <c r="BL60" s="271"/>
      <c r="BM60" s="271"/>
      <c r="BN60" s="262"/>
      <c r="BO60" s="271"/>
      <c r="BP60" s="230"/>
    </row>
    <row r="61" spans="1:68" s="120" customFormat="1" ht="45" customHeight="1">
      <c r="A61" s="122"/>
      <c r="B61" s="123"/>
      <c r="C61" s="123"/>
      <c r="D61" s="305"/>
      <c r="E61" s="307"/>
      <c r="F61" s="124"/>
      <c r="G61" s="297"/>
      <c r="H61" s="230"/>
      <c r="I61" s="297"/>
      <c r="J61" s="297"/>
      <c r="K61" s="230"/>
      <c r="L61" s="241"/>
      <c r="M61" s="136" t="s">
        <v>122</v>
      </c>
      <c r="N61" s="230"/>
      <c r="O61" s="303"/>
      <c r="P61" s="290"/>
      <c r="Q61" s="304"/>
      <c r="R61" s="238"/>
      <c r="S61" s="301"/>
      <c r="T61" s="253"/>
      <c r="U61" s="117">
        <v>60000000</v>
      </c>
      <c r="V61" s="196">
        <v>60000000</v>
      </c>
      <c r="W61" s="174">
        <f>+V61</f>
        <v>60000000</v>
      </c>
      <c r="X61" s="114">
        <v>6</v>
      </c>
      <c r="Y61" s="115" t="s">
        <v>60</v>
      </c>
      <c r="Z61" s="230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99"/>
      <c r="BJ61" s="115" t="s">
        <v>60</v>
      </c>
      <c r="BK61" s="297"/>
      <c r="BL61" s="271"/>
      <c r="BM61" s="271"/>
      <c r="BN61" s="262"/>
      <c r="BO61" s="271"/>
      <c r="BP61" s="230"/>
    </row>
    <row r="62" spans="1:68" s="120" customFormat="1" ht="54.75" customHeight="1">
      <c r="A62" s="122"/>
      <c r="B62" s="123"/>
      <c r="C62" s="123"/>
      <c r="D62" s="305"/>
      <c r="E62" s="307"/>
      <c r="F62" s="124"/>
      <c r="G62" s="297"/>
      <c r="H62" s="230"/>
      <c r="I62" s="297"/>
      <c r="J62" s="297"/>
      <c r="K62" s="230"/>
      <c r="L62" s="241"/>
      <c r="M62" s="136" t="s">
        <v>123</v>
      </c>
      <c r="N62" s="230"/>
      <c r="O62" s="303"/>
      <c r="P62" s="290"/>
      <c r="Q62" s="304"/>
      <c r="R62" s="238"/>
      <c r="S62" s="301"/>
      <c r="T62" s="182" t="s">
        <v>124</v>
      </c>
      <c r="U62" s="117">
        <v>39253174</v>
      </c>
      <c r="V62" s="196">
        <v>39253174</v>
      </c>
      <c r="W62" s="174">
        <v>39253174</v>
      </c>
      <c r="X62" s="114">
        <v>4</v>
      </c>
      <c r="Y62" s="115" t="s">
        <v>162</v>
      </c>
      <c r="Z62" s="230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99"/>
      <c r="BJ62" s="115" t="s">
        <v>162</v>
      </c>
      <c r="BK62" s="297"/>
      <c r="BL62" s="271"/>
      <c r="BM62" s="271"/>
      <c r="BN62" s="262"/>
      <c r="BO62" s="271"/>
      <c r="BP62" s="230"/>
    </row>
    <row r="63" spans="1:68" s="120" customFormat="1" ht="57.75" customHeight="1">
      <c r="A63" s="197"/>
      <c r="B63" s="162"/>
      <c r="C63" s="162"/>
      <c r="D63" s="305"/>
      <c r="E63" s="307"/>
      <c r="F63" s="295"/>
      <c r="G63" s="297"/>
      <c r="H63" s="230"/>
      <c r="I63" s="297"/>
      <c r="J63" s="297"/>
      <c r="K63" s="230"/>
      <c r="L63" s="241"/>
      <c r="M63" s="136" t="s">
        <v>125</v>
      </c>
      <c r="N63" s="230"/>
      <c r="O63" s="303"/>
      <c r="P63" s="290"/>
      <c r="Q63" s="304"/>
      <c r="R63" s="238"/>
      <c r="S63" s="301"/>
      <c r="T63" s="253" t="s">
        <v>128</v>
      </c>
      <c r="U63" s="117">
        <v>4980000</v>
      </c>
      <c r="V63" s="196">
        <v>4980000</v>
      </c>
      <c r="W63" s="174">
        <v>4980000</v>
      </c>
      <c r="X63" s="114">
        <v>4</v>
      </c>
      <c r="Y63" s="180" t="s">
        <v>162</v>
      </c>
      <c r="Z63" s="230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99"/>
      <c r="BJ63" s="180" t="s">
        <v>162</v>
      </c>
      <c r="BK63" s="297"/>
      <c r="BL63" s="271"/>
      <c r="BM63" s="271"/>
      <c r="BN63" s="262"/>
      <c r="BO63" s="271"/>
      <c r="BP63" s="230"/>
    </row>
    <row r="64" spans="1:68" s="120" customFormat="1" ht="61.5" customHeight="1">
      <c r="A64" s="118"/>
      <c r="B64" s="119"/>
      <c r="C64" s="119"/>
      <c r="D64" s="305"/>
      <c r="E64" s="307"/>
      <c r="F64" s="296"/>
      <c r="G64" s="297"/>
      <c r="H64" s="230"/>
      <c r="I64" s="297"/>
      <c r="J64" s="297"/>
      <c r="K64" s="230"/>
      <c r="L64" s="242"/>
      <c r="M64" s="136" t="s">
        <v>129</v>
      </c>
      <c r="N64" s="230"/>
      <c r="O64" s="303"/>
      <c r="P64" s="291"/>
      <c r="Q64" s="304"/>
      <c r="R64" s="239"/>
      <c r="S64" s="302"/>
      <c r="T64" s="253"/>
      <c r="U64" s="117">
        <v>4000000</v>
      </c>
      <c r="V64" s="196">
        <v>4000000</v>
      </c>
      <c r="W64" s="174">
        <v>4000000</v>
      </c>
      <c r="X64" s="114">
        <v>12</v>
      </c>
      <c r="Y64" s="178" t="s">
        <v>54</v>
      </c>
      <c r="Z64" s="230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99"/>
      <c r="BJ64" s="178" t="s">
        <v>54</v>
      </c>
      <c r="BK64" s="297"/>
      <c r="BL64" s="272"/>
      <c r="BM64" s="272"/>
      <c r="BN64" s="262"/>
      <c r="BO64" s="272"/>
      <c r="BP64" s="230"/>
    </row>
    <row r="65" spans="1:68" s="120" customFormat="1" ht="47.25" customHeight="1">
      <c r="A65" s="176"/>
      <c r="B65" s="177"/>
      <c r="C65" s="177"/>
      <c r="D65" s="305"/>
      <c r="E65" s="307"/>
      <c r="F65" s="296"/>
      <c r="G65" s="297">
        <v>4302075</v>
      </c>
      <c r="H65" s="230" t="s">
        <v>130</v>
      </c>
      <c r="I65" s="297" t="s">
        <v>113</v>
      </c>
      <c r="J65" s="297" t="s">
        <v>114</v>
      </c>
      <c r="K65" s="240">
        <v>25</v>
      </c>
      <c r="L65" s="240">
        <v>22</v>
      </c>
      <c r="M65" s="136" t="s">
        <v>199</v>
      </c>
      <c r="N65" s="287" t="s">
        <v>131</v>
      </c>
      <c r="O65" s="288" t="s">
        <v>132</v>
      </c>
      <c r="P65" s="289">
        <v>1</v>
      </c>
      <c r="Q65" s="292">
        <f>+U65+U66+U67+U68</f>
        <v>1021689837</v>
      </c>
      <c r="R65" s="237" t="s">
        <v>210</v>
      </c>
      <c r="S65" s="237" t="s">
        <v>211</v>
      </c>
      <c r="T65" s="253" t="s">
        <v>113</v>
      </c>
      <c r="U65" s="117">
        <v>148924918</v>
      </c>
      <c r="V65" s="154">
        <v>0</v>
      </c>
      <c r="W65" s="154">
        <v>0</v>
      </c>
      <c r="X65" s="114">
        <v>12</v>
      </c>
      <c r="Y65" s="178" t="s">
        <v>54</v>
      </c>
      <c r="Z65" s="286"/>
      <c r="AA65" s="286">
        <v>283</v>
      </c>
      <c r="AB65" s="286"/>
      <c r="AC65" s="286">
        <v>364</v>
      </c>
      <c r="AD65" s="286"/>
      <c r="AE65" s="286">
        <v>261</v>
      </c>
      <c r="AF65" s="286"/>
      <c r="AG65" s="286">
        <v>254</v>
      </c>
      <c r="AH65" s="286"/>
      <c r="AI65" s="286">
        <v>130</v>
      </c>
      <c r="AJ65" s="286"/>
      <c r="AK65" s="286">
        <v>2</v>
      </c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>
        <f>+AA65+AC65+AE65+AG65+AI65+AK65</f>
        <v>1294</v>
      </c>
      <c r="BF65" s="286">
        <v>22</v>
      </c>
      <c r="BG65" s="277">
        <f>+V67+V68</f>
        <v>150884192</v>
      </c>
      <c r="BH65" s="277">
        <f>+W65+W67+W68</f>
        <v>66834192</v>
      </c>
      <c r="BI65" s="280">
        <f>+(BH65)/(U65+U66+U67+U68)</f>
        <v>6.5415343854497002E-2</v>
      </c>
      <c r="BJ65" s="178" t="s">
        <v>54</v>
      </c>
      <c r="BK65" s="283" t="s">
        <v>219</v>
      </c>
      <c r="BL65" s="270">
        <v>44045</v>
      </c>
      <c r="BM65" s="270">
        <v>44180</v>
      </c>
      <c r="BN65" s="270">
        <v>44195</v>
      </c>
      <c r="BO65" s="270">
        <v>44195</v>
      </c>
      <c r="BP65" s="273" t="s">
        <v>119</v>
      </c>
    </row>
    <row r="66" spans="1:68" s="120" customFormat="1" ht="47.25" customHeight="1">
      <c r="A66" s="176"/>
      <c r="B66" s="177"/>
      <c r="C66" s="177"/>
      <c r="D66" s="305"/>
      <c r="E66" s="307"/>
      <c r="F66" s="296"/>
      <c r="G66" s="297"/>
      <c r="H66" s="230"/>
      <c r="I66" s="297"/>
      <c r="J66" s="297"/>
      <c r="K66" s="241"/>
      <c r="L66" s="241"/>
      <c r="M66" s="136" t="s">
        <v>200</v>
      </c>
      <c r="N66" s="287"/>
      <c r="O66" s="288"/>
      <c r="P66" s="290"/>
      <c r="Q66" s="293"/>
      <c r="R66" s="238"/>
      <c r="S66" s="238"/>
      <c r="T66" s="253"/>
      <c r="U66" s="117">
        <v>58059026</v>
      </c>
      <c r="V66" s="154">
        <v>0</v>
      </c>
      <c r="W66" s="154">
        <v>0</v>
      </c>
      <c r="X66" s="114">
        <v>3</v>
      </c>
      <c r="Y66" s="178" t="s">
        <v>67</v>
      </c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81"/>
      <c r="BJ66" s="178" t="s">
        <v>67</v>
      </c>
      <c r="BK66" s="284"/>
      <c r="BL66" s="271"/>
      <c r="BM66" s="271"/>
      <c r="BN66" s="271"/>
      <c r="BO66" s="271"/>
      <c r="BP66" s="241"/>
    </row>
    <row r="67" spans="1:68" s="120" customFormat="1" ht="47.25" customHeight="1">
      <c r="A67" s="176"/>
      <c r="B67" s="177"/>
      <c r="C67" s="177"/>
      <c r="D67" s="305"/>
      <c r="E67" s="307"/>
      <c r="F67" s="296"/>
      <c r="G67" s="297"/>
      <c r="H67" s="230"/>
      <c r="I67" s="297"/>
      <c r="J67" s="297"/>
      <c r="K67" s="241"/>
      <c r="L67" s="241"/>
      <c r="M67" s="136" t="s">
        <v>201</v>
      </c>
      <c r="N67" s="287"/>
      <c r="O67" s="288"/>
      <c r="P67" s="290"/>
      <c r="Q67" s="293"/>
      <c r="R67" s="238"/>
      <c r="S67" s="238"/>
      <c r="T67" s="253"/>
      <c r="U67" s="117">
        <v>432942553</v>
      </c>
      <c r="V67" s="179">
        <v>57784192</v>
      </c>
      <c r="W67" s="179">
        <v>57784192</v>
      </c>
      <c r="X67" s="114">
        <v>4</v>
      </c>
      <c r="Y67" s="180" t="s">
        <v>162</v>
      </c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81"/>
      <c r="BJ67" s="180" t="s">
        <v>162</v>
      </c>
      <c r="BK67" s="284"/>
      <c r="BL67" s="271"/>
      <c r="BM67" s="271"/>
      <c r="BN67" s="271"/>
      <c r="BO67" s="271"/>
      <c r="BP67" s="241"/>
    </row>
    <row r="68" spans="1:68" s="120" customFormat="1" ht="117" customHeight="1">
      <c r="A68" s="176"/>
      <c r="B68" s="177"/>
      <c r="C68" s="177"/>
      <c r="D68" s="305"/>
      <c r="E68" s="307"/>
      <c r="F68" s="296"/>
      <c r="G68" s="297"/>
      <c r="H68" s="230"/>
      <c r="I68" s="297"/>
      <c r="J68" s="297"/>
      <c r="K68" s="242"/>
      <c r="L68" s="242"/>
      <c r="M68" s="136" t="s">
        <v>202</v>
      </c>
      <c r="N68" s="287"/>
      <c r="O68" s="288"/>
      <c r="P68" s="291"/>
      <c r="Q68" s="294"/>
      <c r="R68" s="239"/>
      <c r="S68" s="239"/>
      <c r="T68" s="253"/>
      <c r="U68" s="117">
        <v>381763340</v>
      </c>
      <c r="V68" s="179">
        <v>93100000</v>
      </c>
      <c r="W68" s="179">
        <v>9050000</v>
      </c>
      <c r="X68" s="114">
        <v>6</v>
      </c>
      <c r="Y68" s="180" t="s">
        <v>166</v>
      </c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82"/>
      <c r="BJ68" s="180" t="s">
        <v>166</v>
      </c>
      <c r="BK68" s="285"/>
      <c r="BL68" s="272"/>
      <c r="BM68" s="272"/>
      <c r="BN68" s="272"/>
      <c r="BO68" s="272"/>
      <c r="BP68" s="242"/>
    </row>
    <row r="69" spans="1:68" s="120" customFormat="1" ht="60">
      <c r="A69" s="118"/>
      <c r="B69" s="119"/>
      <c r="C69" s="119"/>
      <c r="D69" s="306"/>
      <c r="E69" s="308"/>
      <c r="F69" s="296"/>
      <c r="G69" s="181">
        <v>4302075</v>
      </c>
      <c r="H69" s="181"/>
      <c r="I69" s="182" t="s">
        <v>113</v>
      </c>
      <c r="J69" s="182" t="s">
        <v>133</v>
      </c>
      <c r="K69" s="54">
        <v>1</v>
      </c>
      <c r="L69" s="54">
        <v>0.75</v>
      </c>
      <c r="M69" s="72" t="s">
        <v>203</v>
      </c>
      <c r="N69" s="156" t="s">
        <v>107</v>
      </c>
      <c r="O69" s="182" t="s">
        <v>134</v>
      </c>
      <c r="P69" s="184">
        <v>1</v>
      </c>
      <c r="Q69" s="130">
        <v>30000000</v>
      </c>
      <c r="R69" s="129" t="s">
        <v>208</v>
      </c>
      <c r="S69" s="129" t="s">
        <v>209</v>
      </c>
      <c r="T69" s="182" t="s">
        <v>113</v>
      </c>
      <c r="U69" s="117">
        <v>30000000</v>
      </c>
      <c r="V69" s="174">
        <v>12250000</v>
      </c>
      <c r="W69" s="174">
        <v>0</v>
      </c>
      <c r="X69" s="185" t="s">
        <v>135</v>
      </c>
      <c r="Y69" s="186" t="s">
        <v>162</v>
      </c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54">
        <v>1</v>
      </c>
      <c r="BG69" s="187">
        <f>+V69</f>
        <v>12250000</v>
      </c>
      <c r="BH69" s="54">
        <v>0</v>
      </c>
      <c r="BI69" s="188">
        <v>0</v>
      </c>
      <c r="BJ69" s="186" t="s">
        <v>162</v>
      </c>
      <c r="BK69" s="189" t="s">
        <v>218</v>
      </c>
      <c r="BL69" s="157">
        <v>44045</v>
      </c>
      <c r="BM69" s="157">
        <v>44045</v>
      </c>
      <c r="BN69" s="157">
        <v>44196</v>
      </c>
      <c r="BO69" s="157">
        <v>44196</v>
      </c>
      <c r="BP69" s="156" t="s">
        <v>119</v>
      </c>
    </row>
    <row r="70" spans="1:68" ht="32.25" customHeight="1">
      <c r="A70" s="10"/>
      <c r="B70" s="8"/>
      <c r="C70" s="8"/>
      <c r="D70" s="21"/>
      <c r="E70" s="22"/>
      <c r="F70" s="22"/>
      <c r="G70" s="53"/>
      <c r="H70" s="53"/>
      <c r="I70" s="66"/>
      <c r="J70" s="67"/>
      <c r="K70" s="50"/>
      <c r="L70" s="50"/>
      <c r="M70" s="72"/>
      <c r="N70" s="54"/>
      <c r="O70" s="68"/>
      <c r="P70" s="75"/>
      <c r="Q70" s="69">
        <f>SUM(Q12:Q69)</f>
        <v>4341489309.7799997</v>
      </c>
      <c r="R70" s="129"/>
      <c r="S70" s="129"/>
      <c r="T70" s="129"/>
      <c r="U70" s="69">
        <f>SUM(U12:U69)</f>
        <v>4341489309.7799997</v>
      </c>
      <c r="V70" s="121">
        <f>SUM(V12:V69)</f>
        <v>1581586420.25</v>
      </c>
      <c r="W70" s="121">
        <f>SUM(W12:W69)</f>
        <v>1056494012.25</v>
      </c>
      <c r="X70" s="72"/>
      <c r="Y70" s="54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149"/>
      <c r="BJ70" s="76"/>
      <c r="BK70" s="76"/>
      <c r="BL70" s="74"/>
      <c r="BM70" s="74"/>
      <c r="BN70" s="70"/>
      <c r="BO70" s="70"/>
      <c r="BP70" s="71"/>
    </row>
    <row r="71" spans="1:68" ht="15.75">
      <c r="A71" s="7"/>
      <c r="B71" s="100"/>
      <c r="C71" s="100"/>
      <c r="D71" s="100"/>
      <c r="E71" s="100"/>
      <c r="F71" s="100"/>
      <c r="G71" s="100"/>
      <c r="H71" s="100"/>
      <c r="I71" s="39"/>
      <c r="J71" s="27"/>
      <c r="K71" s="84"/>
      <c r="L71" s="84"/>
      <c r="M71" s="13"/>
      <c r="N71" s="14"/>
      <c r="O71" s="11"/>
      <c r="P71" s="28"/>
      <c r="Q71" s="17"/>
      <c r="R71" s="31"/>
      <c r="S71" s="31"/>
      <c r="T71" s="139"/>
      <c r="U71" s="112"/>
      <c r="V71" s="112"/>
      <c r="W71" s="112"/>
      <c r="X71" s="13"/>
      <c r="Y71" s="14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44"/>
      <c r="BM71" s="44"/>
      <c r="BN71" s="15"/>
      <c r="BO71" s="15"/>
      <c r="BP71" s="16"/>
    </row>
    <row r="72" spans="1:68" ht="15.75">
      <c r="A72" s="7"/>
      <c r="B72" s="100"/>
      <c r="C72" s="100"/>
      <c r="D72" s="100"/>
      <c r="E72" s="100"/>
      <c r="F72" s="100"/>
      <c r="G72" s="100"/>
      <c r="H72" s="100"/>
      <c r="I72" s="39"/>
      <c r="J72" s="27"/>
      <c r="K72" s="84"/>
      <c r="L72" s="84"/>
      <c r="M72" s="13"/>
      <c r="N72" s="14"/>
      <c r="O72" s="11"/>
      <c r="P72" s="28"/>
      <c r="Q72" s="17"/>
      <c r="R72" s="31"/>
      <c r="S72" s="31"/>
      <c r="T72" s="139"/>
      <c r="U72" s="112"/>
      <c r="V72" s="112"/>
      <c r="W72" s="112"/>
      <c r="X72" s="13"/>
      <c r="Y72" s="14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44"/>
      <c r="BM72" s="44"/>
      <c r="BN72" s="15"/>
      <c r="BO72" s="15"/>
      <c r="BP72" s="16"/>
    </row>
    <row r="73" spans="1:68" ht="15.75">
      <c r="A73" s="7"/>
      <c r="B73" s="8"/>
      <c r="C73" s="8"/>
      <c r="D73" s="8"/>
      <c r="E73" s="8"/>
      <c r="F73" s="47"/>
      <c r="G73" s="8"/>
      <c r="H73" s="6"/>
      <c r="I73" s="100"/>
      <c r="J73" s="27"/>
      <c r="K73" s="84"/>
      <c r="L73" s="84"/>
      <c r="M73" s="13"/>
      <c r="N73" s="14"/>
      <c r="O73" s="11"/>
      <c r="P73" s="28"/>
      <c r="Q73" s="17"/>
      <c r="R73" s="31"/>
      <c r="S73" s="31"/>
      <c r="T73" s="139"/>
      <c r="U73" s="112"/>
      <c r="V73" s="112"/>
      <c r="W73" s="112"/>
      <c r="X73" s="13"/>
      <c r="Y73" s="14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44"/>
      <c r="BM73" s="44"/>
      <c r="BN73" s="15"/>
      <c r="BO73" s="15"/>
      <c r="BP73" s="16"/>
    </row>
    <row r="74" spans="1:68" ht="15.75">
      <c r="A74" s="100"/>
      <c r="B74" s="18"/>
      <c r="C74" s="45"/>
      <c r="D74" s="46" t="s">
        <v>136</v>
      </c>
      <c r="E74" s="46"/>
      <c r="F74" s="46"/>
      <c r="G74" s="100"/>
      <c r="H74" s="100"/>
      <c r="I74" s="100"/>
      <c r="J74" s="100"/>
      <c r="K74" s="73"/>
      <c r="L74" s="73"/>
      <c r="M74" s="73"/>
      <c r="N74" s="73"/>
      <c r="O74" s="11"/>
      <c r="P74" s="28"/>
      <c r="Q74" s="17"/>
      <c r="R74" s="31"/>
      <c r="S74" s="31"/>
      <c r="T74" s="139"/>
      <c r="U74" s="112"/>
      <c r="V74" s="112"/>
      <c r="W74" s="112"/>
      <c r="X74" s="13"/>
      <c r="Y74" s="14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44"/>
      <c r="BM74" s="44"/>
      <c r="BN74" s="15"/>
      <c r="BO74" s="15"/>
      <c r="BP74" s="16"/>
    </row>
    <row r="75" spans="1:68" ht="15.75">
      <c r="A75" s="100"/>
      <c r="B75" s="43"/>
      <c r="C75" s="19"/>
      <c r="D75" s="73" t="s">
        <v>137</v>
      </c>
      <c r="E75" s="73"/>
      <c r="F75" s="73"/>
      <c r="G75" s="100"/>
      <c r="H75" s="100"/>
      <c r="I75" s="100"/>
      <c r="J75" s="100"/>
      <c r="K75" s="12"/>
      <c r="L75" s="12"/>
      <c r="M75" s="12"/>
      <c r="N75" s="12"/>
      <c r="O75" s="100"/>
      <c r="P75" s="100"/>
      <c r="Q75" s="100"/>
      <c r="R75" s="16"/>
      <c r="S75" s="100"/>
      <c r="T75" s="16"/>
      <c r="U75" s="100"/>
      <c r="V75" s="100"/>
      <c r="W75" s="100"/>
      <c r="X75" s="13"/>
      <c r="Y75" s="14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44"/>
      <c r="BM75" s="44"/>
      <c r="BN75" s="15"/>
      <c r="BO75" s="15"/>
      <c r="BP75" s="16"/>
    </row>
    <row r="76" spans="1:68" ht="15.75">
      <c r="C76" s="12"/>
      <c r="D76" s="73"/>
      <c r="E76" s="73"/>
      <c r="F76" s="73"/>
      <c r="G76" s="73"/>
      <c r="H76" s="73"/>
      <c r="I76" s="73"/>
      <c r="J76" s="12"/>
      <c r="K76" s="12"/>
      <c r="L76" s="12"/>
      <c r="M76" s="12"/>
      <c r="N76" s="12"/>
    </row>
    <row r="77" spans="1:68">
      <c r="C77" s="85"/>
      <c r="D77" s="13"/>
      <c r="E77" s="4"/>
      <c r="F77" s="1"/>
      <c r="G77" s="26"/>
      <c r="H77" s="26"/>
      <c r="I77" s="2"/>
      <c r="J77" s="23"/>
      <c r="K77" s="23"/>
      <c r="L77" s="23"/>
      <c r="M77" s="23"/>
      <c r="N77" s="3"/>
    </row>
  </sheetData>
  <mergeCells count="525">
    <mergeCell ref="A1:BL4"/>
    <mergeCell ref="A5:K6"/>
    <mergeCell ref="M5:BP5"/>
    <mergeCell ref="Z6:BB6"/>
    <mergeCell ref="A7:A8"/>
    <mergeCell ref="B7:C8"/>
    <mergeCell ref="D7:D8"/>
    <mergeCell ref="E7:F8"/>
    <mergeCell ref="G7:G8"/>
    <mergeCell ref="H7:H8"/>
    <mergeCell ref="P7:P8"/>
    <mergeCell ref="Q7:Q8"/>
    <mergeCell ref="R7:R8"/>
    <mergeCell ref="S7:S8"/>
    <mergeCell ref="T7:T8"/>
    <mergeCell ref="U7:W7"/>
    <mergeCell ref="I7:I8"/>
    <mergeCell ref="J7:J8"/>
    <mergeCell ref="K7:L7"/>
    <mergeCell ref="M7:M8"/>
    <mergeCell ref="N7:N8"/>
    <mergeCell ref="O7:O8"/>
    <mergeCell ref="BL7:BM8"/>
    <mergeCell ref="BN7:BO8"/>
    <mergeCell ref="BP7:BP8"/>
    <mergeCell ref="Z8:AA8"/>
    <mergeCell ref="AB8:AC8"/>
    <mergeCell ref="AD8:AE8"/>
    <mergeCell ref="AF8:AG8"/>
    <mergeCell ref="AH8:AI8"/>
    <mergeCell ref="X7:X8"/>
    <mergeCell ref="Y7:Y8"/>
    <mergeCell ref="Z7:AC7"/>
    <mergeCell ref="AD7:AK7"/>
    <mergeCell ref="AL7:AW7"/>
    <mergeCell ref="AX7:BC7"/>
    <mergeCell ref="AJ8:AK8"/>
    <mergeCell ref="AL8:AM8"/>
    <mergeCell ref="AN8:AO8"/>
    <mergeCell ref="AP8:AQ8"/>
    <mergeCell ref="BF8:BF9"/>
    <mergeCell ref="BG8:BG9"/>
    <mergeCell ref="BH8:BH9"/>
    <mergeCell ref="BI8:BI9"/>
    <mergeCell ref="BJ8:BJ9"/>
    <mergeCell ref="BK8:BK9"/>
    <mergeCell ref="AR8:AS8"/>
    <mergeCell ref="AT8:AU8"/>
    <mergeCell ref="AV8:AW8"/>
    <mergeCell ref="AX8:AY8"/>
    <mergeCell ref="AZ8:BA8"/>
    <mergeCell ref="BB8:BC8"/>
    <mergeCell ref="BD7:BE8"/>
    <mergeCell ref="BF7:BK7"/>
    <mergeCell ref="K12:K13"/>
    <mergeCell ref="L12:L13"/>
    <mergeCell ref="N12:N17"/>
    <mergeCell ref="O12:O17"/>
    <mergeCell ref="P12:P13"/>
    <mergeCell ref="Q12:Q17"/>
    <mergeCell ref="D12:D13"/>
    <mergeCell ref="E12:E13"/>
    <mergeCell ref="G12:G13"/>
    <mergeCell ref="H12:H13"/>
    <mergeCell ref="I12:I13"/>
    <mergeCell ref="J12:J13"/>
    <mergeCell ref="AC12:AC17"/>
    <mergeCell ref="AD12:AD17"/>
    <mergeCell ref="AE12:AE17"/>
    <mergeCell ref="AF12:AF17"/>
    <mergeCell ref="AG12:AG17"/>
    <mergeCell ref="AH12:AH17"/>
    <mergeCell ref="R12:R17"/>
    <mergeCell ref="S12:S17"/>
    <mergeCell ref="T12:T14"/>
    <mergeCell ref="Z12:Z17"/>
    <mergeCell ref="AA12:AA17"/>
    <mergeCell ref="AB12:AB17"/>
    <mergeCell ref="T16:T17"/>
    <mergeCell ref="AO12:AO17"/>
    <mergeCell ref="AP12:AP17"/>
    <mergeCell ref="AQ12:AQ17"/>
    <mergeCell ref="AR12:AR17"/>
    <mergeCell ref="AS12:AS17"/>
    <mergeCell ref="AT12:AT17"/>
    <mergeCell ref="AI12:AI17"/>
    <mergeCell ref="AJ12:AJ17"/>
    <mergeCell ref="AK12:AK17"/>
    <mergeCell ref="AL12:AL17"/>
    <mergeCell ref="AM12:AM17"/>
    <mergeCell ref="AN12:AN17"/>
    <mergeCell ref="BC12:BC17"/>
    <mergeCell ref="BD12:BD17"/>
    <mergeCell ref="BE12:BE17"/>
    <mergeCell ref="BF12:BF17"/>
    <mergeCell ref="AU12:AU17"/>
    <mergeCell ref="AV12:AV17"/>
    <mergeCell ref="AW12:AW17"/>
    <mergeCell ref="AX12:AX17"/>
    <mergeCell ref="AY12:AY17"/>
    <mergeCell ref="AZ12:AZ17"/>
    <mergeCell ref="G18:G20"/>
    <mergeCell ref="H18:H20"/>
    <mergeCell ref="I18:I20"/>
    <mergeCell ref="J18:J20"/>
    <mergeCell ref="K18:K20"/>
    <mergeCell ref="L18:L20"/>
    <mergeCell ref="BN12:BN17"/>
    <mergeCell ref="BO12:BO17"/>
    <mergeCell ref="BP12:BP17"/>
    <mergeCell ref="G14:G17"/>
    <mergeCell ref="H14:H17"/>
    <mergeCell ref="I14:I17"/>
    <mergeCell ref="J14:J17"/>
    <mergeCell ref="K14:K17"/>
    <mergeCell ref="L14:L17"/>
    <mergeCell ref="P14:P17"/>
    <mergeCell ref="BG12:BG17"/>
    <mergeCell ref="BH12:BH17"/>
    <mergeCell ref="BI12:BI17"/>
    <mergeCell ref="BK12:BK17"/>
    <mergeCell ref="BL12:BL17"/>
    <mergeCell ref="BM12:BM17"/>
    <mergeCell ref="BA12:BA17"/>
    <mergeCell ref="BB12:BB17"/>
    <mergeCell ref="T18:T20"/>
    <mergeCell ref="Z18:Z20"/>
    <mergeCell ref="AA18:AA20"/>
    <mergeCell ref="AB18:AB20"/>
    <mergeCell ref="AC18:AC20"/>
    <mergeCell ref="AD18:AD20"/>
    <mergeCell ref="N18:N20"/>
    <mergeCell ref="O18:O20"/>
    <mergeCell ref="P18:P20"/>
    <mergeCell ref="Q18:Q20"/>
    <mergeCell ref="R18:R20"/>
    <mergeCell ref="S18:S20"/>
    <mergeCell ref="AK18:AK20"/>
    <mergeCell ref="AL18:AL20"/>
    <mergeCell ref="AM18:AM20"/>
    <mergeCell ref="AN18:AN20"/>
    <mergeCell ref="AO18:AO20"/>
    <mergeCell ref="AP18:AP20"/>
    <mergeCell ref="AE18:AE20"/>
    <mergeCell ref="AF18:AF20"/>
    <mergeCell ref="AG18:AG20"/>
    <mergeCell ref="AH18:AH20"/>
    <mergeCell ref="AI18:AI20"/>
    <mergeCell ref="AJ18:AJ20"/>
    <mergeCell ref="AY18:AY20"/>
    <mergeCell ref="AZ18:AZ20"/>
    <mergeCell ref="BA18:BA20"/>
    <mergeCell ref="BB18:BB20"/>
    <mergeCell ref="AQ18:AQ20"/>
    <mergeCell ref="AR18:AR20"/>
    <mergeCell ref="AS18:AS20"/>
    <mergeCell ref="AT18:AT20"/>
    <mergeCell ref="AU18:AU20"/>
    <mergeCell ref="AV18:AV20"/>
    <mergeCell ref="BP18:BP20"/>
    <mergeCell ref="G21:G26"/>
    <mergeCell ref="H21:H26"/>
    <mergeCell ref="I21:I26"/>
    <mergeCell ref="J21:J26"/>
    <mergeCell ref="K21:K26"/>
    <mergeCell ref="L21:L26"/>
    <mergeCell ref="N21:N27"/>
    <mergeCell ref="O21:O27"/>
    <mergeCell ref="P21:P26"/>
    <mergeCell ref="BI18:BI20"/>
    <mergeCell ref="BK18:BK20"/>
    <mergeCell ref="BL18:BL20"/>
    <mergeCell ref="BM18:BM20"/>
    <mergeCell ref="BN18:BN20"/>
    <mergeCell ref="BO18:BO20"/>
    <mergeCell ref="BC18:BC20"/>
    <mergeCell ref="BD18:BD20"/>
    <mergeCell ref="BE18:BE20"/>
    <mergeCell ref="BF18:BF20"/>
    <mergeCell ref="BG18:BG20"/>
    <mergeCell ref="BH18:BH20"/>
    <mergeCell ref="AW18:AW20"/>
    <mergeCell ref="AX18:AX20"/>
    <mergeCell ref="AB21:AB27"/>
    <mergeCell ref="AC21:AC27"/>
    <mergeCell ref="AD21:AD27"/>
    <mergeCell ref="AE21:AE27"/>
    <mergeCell ref="AF21:AF27"/>
    <mergeCell ref="AG21:AG27"/>
    <mergeCell ref="Q21:Q27"/>
    <mergeCell ref="R21:R27"/>
    <mergeCell ref="S21:S27"/>
    <mergeCell ref="T21:T22"/>
    <mergeCell ref="Z21:Z27"/>
    <mergeCell ref="AA21:AA27"/>
    <mergeCell ref="AN21:AN27"/>
    <mergeCell ref="AO21:AO27"/>
    <mergeCell ref="AP21:AP27"/>
    <mergeCell ref="AQ21:AQ27"/>
    <mergeCell ref="AR21:AR27"/>
    <mergeCell ref="AS21:AS27"/>
    <mergeCell ref="AH21:AH27"/>
    <mergeCell ref="AI21:AI27"/>
    <mergeCell ref="AJ21:AJ27"/>
    <mergeCell ref="AK21:AK27"/>
    <mergeCell ref="AL21:AL27"/>
    <mergeCell ref="AM21:AM27"/>
    <mergeCell ref="BM21:BM27"/>
    <mergeCell ref="BN21:BN27"/>
    <mergeCell ref="BO21:BO27"/>
    <mergeCell ref="BP21:BP27"/>
    <mergeCell ref="T23:T24"/>
    <mergeCell ref="T25:T27"/>
    <mergeCell ref="BF21:BF27"/>
    <mergeCell ref="BG21:BG27"/>
    <mergeCell ref="BH21:BH27"/>
    <mergeCell ref="BI21:BI27"/>
    <mergeCell ref="BK21:BK27"/>
    <mergeCell ref="BL21:BL27"/>
    <mergeCell ref="AZ21:AZ27"/>
    <mergeCell ref="BA21:BA27"/>
    <mergeCell ref="BB21:BB27"/>
    <mergeCell ref="BC21:BC27"/>
    <mergeCell ref="BD21:BD27"/>
    <mergeCell ref="BE21:BE27"/>
    <mergeCell ref="AT21:AT27"/>
    <mergeCell ref="AU21:AU27"/>
    <mergeCell ref="AV21:AV27"/>
    <mergeCell ref="AW21:AW27"/>
    <mergeCell ref="AX21:AX27"/>
    <mergeCell ref="AY21:AY27"/>
    <mergeCell ref="Z28:Z29"/>
    <mergeCell ref="AA28:AA29"/>
    <mergeCell ref="AB28:AB29"/>
    <mergeCell ref="AC28:AC29"/>
    <mergeCell ref="AD28:AD29"/>
    <mergeCell ref="AE28:AE29"/>
    <mergeCell ref="N28:N29"/>
    <mergeCell ref="O28:O29"/>
    <mergeCell ref="Q28:Q29"/>
    <mergeCell ref="R28:R29"/>
    <mergeCell ref="S28:S29"/>
    <mergeCell ref="T28:T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BN28:BN29"/>
    <mergeCell ref="BO28:BO29"/>
    <mergeCell ref="BP28:BP29"/>
    <mergeCell ref="BD28:BD29"/>
    <mergeCell ref="BE28:BE29"/>
    <mergeCell ref="BF28:BF29"/>
    <mergeCell ref="BG28:BG29"/>
    <mergeCell ref="BH28:BH29"/>
    <mergeCell ref="BI28:BI29"/>
    <mergeCell ref="G30:G34"/>
    <mergeCell ref="H30:H34"/>
    <mergeCell ref="I30:I34"/>
    <mergeCell ref="J30:J34"/>
    <mergeCell ref="K30:K34"/>
    <mergeCell ref="N30:N34"/>
    <mergeCell ref="BK28:BK29"/>
    <mergeCell ref="BL28:BL29"/>
    <mergeCell ref="BM28:BM29"/>
    <mergeCell ref="AX28:AX29"/>
    <mergeCell ref="AY28:AY29"/>
    <mergeCell ref="AZ28:AZ29"/>
    <mergeCell ref="BA28:BA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Z30:Z34"/>
    <mergeCell ref="AA30:AA34"/>
    <mergeCell ref="AB30:AB34"/>
    <mergeCell ref="AC30:AC34"/>
    <mergeCell ref="AD30:AD34"/>
    <mergeCell ref="AE30:AE34"/>
    <mergeCell ref="O30:O34"/>
    <mergeCell ref="P30:P34"/>
    <mergeCell ref="Q30:Q34"/>
    <mergeCell ref="R30:R34"/>
    <mergeCell ref="S30:S34"/>
    <mergeCell ref="T30:T34"/>
    <mergeCell ref="AO30:AO34"/>
    <mergeCell ref="AP30:AP34"/>
    <mergeCell ref="AQ30:AQ34"/>
    <mergeCell ref="AF30:AF34"/>
    <mergeCell ref="AG30:AG34"/>
    <mergeCell ref="AH30:AH34"/>
    <mergeCell ref="AI30:AI34"/>
    <mergeCell ref="AJ30:AJ34"/>
    <mergeCell ref="AK30:AK34"/>
    <mergeCell ref="BN30:BN34"/>
    <mergeCell ref="BO30:BO34"/>
    <mergeCell ref="BP30:BP34"/>
    <mergeCell ref="BD30:BD34"/>
    <mergeCell ref="BE30:BE34"/>
    <mergeCell ref="BF30:BF34"/>
    <mergeCell ref="BG30:BG34"/>
    <mergeCell ref="BH30:BH34"/>
    <mergeCell ref="BI30:BI34"/>
    <mergeCell ref="G35:G51"/>
    <mergeCell ref="H35:H51"/>
    <mergeCell ref="I35:I51"/>
    <mergeCell ref="J35:J48"/>
    <mergeCell ref="K35:K48"/>
    <mergeCell ref="L35:L48"/>
    <mergeCell ref="BK30:BK34"/>
    <mergeCell ref="BL30:BL34"/>
    <mergeCell ref="BM30:BM34"/>
    <mergeCell ref="AX30:AX34"/>
    <mergeCell ref="AY30:AY34"/>
    <mergeCell ref="AZ30:AZ34"/>
    <mergeCell ref="BA30:BA34"/>
    <mergeCell ref="BB30:BB34"/>
    <mergeCell ref="BC30:BC34"/>
    <mergeCell ref="AR30:AR34"/>
    <mergeCell ref="AS30:AS34"/>
    <mergeCell ref="AT30:AT34"/>
    <mergeCell ref="AU30:AU34"/>
    <mergeCell ref="AV30:AV34"/>
    <mergeCell ref="AW30:AW34"/>
    <mergeCell ref="AL30:AL34"/>
    <mergeCell ref="AM30:AM34"/>
    <mergeCell ref="AN30:AN34"/>
    <mergeCell ref="T35:T51"/>
    <mergeCell ref="Z35:Z57"/>
    <mergeCell ref="AA35:AA57"/>
    <mergeCell ref="AB35:AB57"/>
    <mergeCell ref="AC35:AC57"/>
    <mergeCell ref="AD35:AD57"/>
    <mergeCell ref="T56:T57"/>
    <mergeCell ref="N35:N57"/>
    <mergeCell ref="O35:O57"/>
    <mergeCell ref="P35:P48"/>
    <mergeCell ref="Q35:Q57"/>
    <mergeCell ref="R35:R57"/>
    <mergeCell ref="S35:S51"/>
    <mergeCell ref="P56:P57"/>
    <mergeCell ref="S56:S57"/>
    <mergeCell ref="AK35:AK57"/>
    <mergeCell ref="AL35:AL57"/>
    <mergeCell ref="AM35:AM57"/>
    <mergeCell ref="AN35:AN57"/>
    <mergeCell ref="AO35:AO57"/>
    <mergeCell ref="AP35:AP57"/>
    <mergeCell ref="AE35:AE57"/>
    <mergeCell ref="AF35:AF57"/>
    <mergeCell ref="AG35:AG57"/>
    <mergeCell ref="AH35:AH57"/>
    <mergeCell ref="AI35:AI57"/>
    <mergeCell ref="AJ35:AJ57"/>
    <mergeCell ref="AY35:AY57"/>
    <mergeCell ref="AZ35:AZ57"/>
    <mergeCell ref="BA35:BA57"/>
    <mergeCell ref="BB35:BB57"/>
    <mergeCell ref="AQ35:AQ57"/>
    <mergeCell ref="AR35:AR57"/>
    <mergeCell ref="AS35:AS57"/>
    <mergeCell ref="AT35:AT57"/>
    <mergeCell ref="AU35:AU57"/>
    <mergeCell ref="AV35:AV57"/>
    <mergeCell ref="BP35:BP57"/>
    <mergeCell ref="J49:J51"/>
    <mergeCell ref="K49:K51"/>
    <mergeCell ref="L49:L51"/>
    <mergeCell ref="P49:P51"/>
    <mergeCell ref="G52:G55"/>
    <mergeCell ref="H52:H55"/>
    <mergeCell ref="I52:I55"/>
    <mergeCell ref="J52:J55"/>
    <mergeCell ref="K52:K55"/>
    <mergeCell ref="BI35:BI57"/>
    <mergeCell ref="BK35:BK57"/>
    <mergeCell ref="BL35:BL57"/>
    <mergeCell ref="BM35:BM57"/>
    <mergeCell ref="BN35:BN57"/>
    <mergeCell ref="BO35:BO57"/>
    <mergeCell ref="BC35:BC57"/>
    <mergeCell ref="BD35:BD57"/>
    <mergeCell ref="BE35:BE57"/>
    <mergeCell ref="BF35:BF57"/>
    <mergeCell ref="BG35:BG57"/>
    <mergeCell ref="BH35:BH57"/>
    <mergeCell ref="AW35:AW57"/>
    <mergeCell ref="AX35:AX57"/>
    <mergeCell ref="L52:L55"/>
    <mergeCell ref="P52:P55"/>
    <mergeCell ref="S52:S55"/>
    <mergeCell ref="T52:T55"/>
    <mergeCell ref="G56:G57"/>
    <mergeCell ref="H56:H57"/>
    <mergeCell ref="I56:I57"/>
    <mergeCell ref="J56:J57"/>
    <mergeCell ref="K56:K57"/>
    <mergeCell ref="L56:L57"/>
    <mergeCell ref="K59:K64"/>
    <mergeCell ref="L59:L64"/>
    <mergeCell ref="N59:N64"/>
    <mergeCell ref="O59:O64"/>
    <mergeCell ref="P59:P64"/>
    <mergeCell ref="Q59:Q64"/>
    <mergeCell ref="D59:D69"/>
    <mergeCell ref="E59:E69"/>
    <mergeCell ref="G59:G64"/>
    <mergeCell ref="H59:H64"/>
    <mergeCell ref="I59:I64"/>
    <mergeCell ref="J59:J64"/>
    <mergeCell ref="AF59:AF64"/>
    <mergeCell ref="AG59:AG64"/>
    <mergeCell ref="AH59:AH64"/>
    <mergeCell ref="AI59:AI64"/>
    <mergeCell ref="R59:R64"/>
    <mergeCell ref="S59:S64"/>
    <mergeCell ref="Z59:Z64"/>
    <mergeCell ref="AA59:AA64"/>
    <mergeCell ref="AB59:AB64"/>
    <mergeCell ref="AC59:AC64"/>
    <mergeCell ref="F63:F69"/>
    <mergeCell ref="T63:T64"/>
    <mergeCell ref="G65:G68"/>
    <mergeCell ref="H65:H68"/>
    <mergeCell ref="I65:I68"/>
    <mergeCell ref="J65:J68"/>
    <mergeCell ref="K65:K68"/>
    <mergeCell ref="BH59:BH64"/>
    <mergeCell ref="BI59:BI64"/>
    <mergeCell ref="BB59:BB64"/>
    <mergeCell ref="BC59:BC64"/>
    <mergeCell ref="BD59:BD64"/>
    <mergeCell ref="BE59:BE64"/>
    <mergeCell ref="BF59:BF64"/>
    <mergeCell ref="BG59:BG64"/>
    <mergeCell ref="AV59:AV64"/>
    <mergeCell ref="AW59:AW64"/>
    <mergeCell ref="AX59:AX64"/>
    <mergeCell ref="AY59:AY64"/>
    <mergeCell ref="AZ59:AZ64"/>
    <mergeCell ref="BA59:BA64"/>
    <mergeCell ref="AP59:AP64"/>
    <mergeCell ref="AQ59:AQ64"/>
    <mergeCell ref="AR59:AR64"/>
    <mergeCell ref="L65:L68"/>
    <mergeCell ref="N65:N68"/>
    <mergeCell ref="O65:O68"/>
    <mergeCell ref="P65:P68"/>
    <mergeCell ref="Q65:Q68"/>
    <mergeCell ref="R65:R68"/>
    <mergeCell ref="BO59:BO64"/>
    <mergeCell ref="BP59:BP64"/>
    <mergeCell ref="T60:T61"/>
    <mergeCell ref="BK59:BK64"/>
    <mergeCell ref="BL59:BL64"/>
    <mergeCell ref="BM59:BM64"/>
    <mergeCell ref="BN59:BN64"/>
    <mergeCell ref="AS59:AS64"/>
    <mergeCell ref="AT59:AT64"/>
    <mergeCell ref="AU59:AU64"/>
    <mergeCell ref="AJ59:AJ64"/>
    <mergeCell ref="AK59:AK64"/>
    <mergeCell ref="AL59:AL64"/>
    <mergeCell ref="AM59:AM64"/>
    <mergeCell ref="AN59:AN64"/>
    <mergeCell ref="AO59:AO64"/>
    <mergeCell ref="AD59:AD64"/>
    <mergeCell ref="AE59:AE64"/>
    <mergeCell ref="AD65:AD68"/>
    <mergeCell ref="AE65:AE68"/>
    <mergeCell ref="AF65:AF68"/>
    <mergeCell ref="AG65:AG68"/>
    <mergeCell ref="AH65:AH68"/>
    <mergeCell ref="AI65:AI68"/>
    <mergeCell ref="S65:S68"/>
    <mergeCell ref="T65:T68"/>
    <mergeCell ref="Z65:Z68"/>
    <mergeCell ref="AA65:AA68"/>
    <mergeCell ref="AB65:AB68"/>
    <mergeCell ref="AC65:AC68"/>
    <mergeCell ref="AS65:AS68"/>
    <mergeCell ref="AT65:AT68"/>
    <mergeCell ref="AU65:AU68"/>
    <mergeCell ref="AJ65:AJ68"/>
    <mergeCell ref="AK65:AK68"/>
    <mergeCell ref="AL65:AL68"/>
    <mergeCell ref="AM65:AM68"/>
    <mergeCell ref="AN65:AN68"/>
    <mergeCell ref="AO65:AO68"/>
    <mergeCell ref="BO65:BO68"/>
    <mergeCell ref="BP65:BP68"/>
    <mergeCell ref="L30:L34"/>
    <mergeCell ref="BH65:BH68"/>
    <mergeCell ref="BI65:BI68"/>
    <mergeCell ref="BK65:BK68"/>
    <mergeCell ref="BL65:BL68"/>
    <mergeCell ref="BM65:BM68"/>
    <mergeCell ref="BN65:BN68"/>
    <mergeCell ref="BB65:BB68"/>
    <mergeCell ref="BC65:BC68"/>
    <mergeCell ref="BD65:BD68"/>
    <mergeCell ref="BE65:BE68"/>
    <mergeCell ref="BF65:BF68"/>
    <mergeCell ref="BG65:BG68"/>
    <mergeCell ref="AV65:AV68"/>
    <mergeCell ref="AW65:AW68"/>
    <mergeCell ref="AX65:AX68"/>
    <mergeCell ref="AY65:AY68"/>
    <mergeCell ref="AZ65:AZ68"/>
    <mergeCell ref="BA65:BA68"/>
    <mergeCell ref="AP65:AP68"/>
    <mergeCell ref="AQ65:AQ68"/>
    <mergeCell ref="AR65:AR68"/>
  </mergeCells>
  <pageMargins left="0.7" right="0.7" top="0.75" bottom="0.75" header="0.3" footer="0.3"/>
  <pageSetup scale="10" orientation="portrait" horizontalDpi="0" verticalDpi="0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P.A F-PLA 07.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Naty</dc:creator>
  <cp:lastModifiedBy>Sub-Area Tenica</cp:lastModifiedBy>
  <dcterms:created xsi:type="dcterms:W3CDTF">2020-10-16T22:43:12Z</dcterms:created>
  <dcterms:modified xsi:type="dcterms:W3CDTF">2020-11-10T20:44:31Z</dcterms:modified>
</cp:coreProperties>
</file>